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DLST\Secretariat_Direction\SITE DLST\Nouveau site DLST 2017\Documents en ligne\Règlements d'examens\2021-2022\"/>
    </mc:Choice>
  </mc:AlternateContent>
  <xr:revisionPtr revIDLastSave="0" documentId="8_{15CD9F08-607A-4DD6-92F3-802E73DAC924}" xr6:coauthVersionLast="36" xr6:coauthVersionMax="36" xr10:uidLastSave="{00000000-0000-0000-0000-000000000000}"/>
  <bookViews>
    <workbookView xWindow="0" yWindow="0" windowWidth="20490" windowHeight="6525" tabRatio="1000" xr2:uid="{00000000-000D-0000-FFFF-FFFF00000000}"/>
  </bookViews>
  <sheets>
    <sheet name="S1" sheetId="16" r:id="rId1"/>
    <sheet name="S2" sheetId="25" r:id="rId2"/>
    <sheet name="S3" sheetId="26" r:id="rId3"/>
    <sheet name="S4" sheetId="27" r:id="rId4"/>
    <sheet name="Feuil1" sheetId="2" r:id="rId5"/>
  </sheets>
  <externalReferences>
    <externalReference r:id="rId6"/>
  </externalReferences>
  <definedNames>
    <definedName name="_xlnm._FilterDatabase" localSheetId="0" hidden="1">'S1'!$A$13:$AV$101</definedName>
    <definedName name="_xlnm._FilterDatabase" localSheetId="1" hidden="1">'S2'!$A$13:$AU$148</definedName>
    <definedName name="_xlnm._FilterDatabase" localSheetId="2" hidden="1">'S3'!$A$13:$BB$158</definedName>
    <definedName name="_xlnm._FilterDatabase" localSheetId="3" hidden="1">'S4'!$A$13:$BB$210</definedName>
    <definedName name="Nature_des_épreuves_CC">Feuil1!#REF!</definedName>
    <definedName name="_xlnm.Print_Area" localSheetId="1">'S2'!$A$1:$AO$148</definedName>
    <definedName name="_xlnm.Print_Area" localSheetId="2">'S3'!$A$1:$BB$193</definedName>
    <definedName name="_xlnm.Print_Area" localSheetId="3">'S4'!$A$1:$BB$232</definedName>
  </definedNames>
  <calcPr calcId="191029" iterateDelta="1E-4"/>
</workbook>
</file>

<file path=xl/calcChain.xml><?xml version="1.0" encoding="utf-8"?>
<calcChain xmlns="http://schemas.openxmlformats.org/spreadsheetml/2006/main">
  <c r="BA32" i="27" l="1"/>
  <c r="BB104" i="26"/>
  <c r="BB134" i="26"/>
  <c r="BB139" i="26"/>
  <c r="BA149" i="26"/>
  <c r="BA139" i="26"/>
  <c r="BA134" i="26"/>
  <c r="AU126" i="25"/>
  <c r="AU131" i="25"/>
  <c r="AU136" i="25"/>
  <c r="AT136" i="25"/>
  <c r="AT131" i="25"/>
  <c r="AT126" i="25"/>
  <c r="AU97" i="25"/>
  <c r="AT97" i="25"/>
  <c r="BB175" i="27"/>
  <c r="BA175" i="27"/>
  <c r="AX175" i="27"/>
  <c r="AY175" i="27" s="1"/>
  <c r="BB173" i="27"/>
  <c r="BA173" i="27"/>
  <c r="AX173" i="27"/>
  <c r="AY173" i="27" s="1"/>
  <c r="BB171" i="27"/>
  <c r="BA171" i="27"/>
  <c r="AX171" i="27"/>
  <c r="AY171" i="27" s="1"/>
  <c r="BB168" i="27"/>
  <c r="BA168" i="27"/>
  <c r="AX168" i="27"/>
  <c r="AY168" i="27" s="1"/>
  <c r="BA166" i="27"/>
  <c r="AX166" i="27"/>
  <c r="AY166" i="27" s="1"/>
  <c r="BB164" i="27"/>
  <c r="BA164" i="27"/>
  <c r="AX164" i="27"/>
  <c r="AY164" i="27" s="1"/>
  <c r="BB162" i="27"/>
  <c r="BA162" i="27"/>
  <c r="AX162" i="27"/>
  <c r="AY162" i="27" s="1"/>
  <c r="BB160" i="27"/>
  <c r="BA160" i="27"/>
  <c r="AX160" i="27"/>
  <c r="AY160" i="27" s="1"/>
  <c r="BB158" i="27"/>
  <c r="BA158" i="27"/>
  <c r="AX158" i="27"/>
  <c r="AY158" i="27" s="1"/>
  <c r="BA155" i="27"/>
  <c r="AX155" i="27"/>
  <c r="AY155" i="27"/>
  <c r="BB152" i="27"/>
  <c r="BA152" i="27"/>
  <c r="AX152" i="27"/>
  <c r="AY152" i="27"/>
  <c r="BA149" i="27"/>
  <c r="AX149" i="27"/>
  <c r="AY149" i="27" s="1"/>
  <c r="BB147" i="27"/>
  <c r="BA147" i="27"/>
  <c r="AX147" i="27"/>
  <c r="AY147" i="27" s="1"/>
  <c r="BB145" i="27"/>
  <c r="BA145" i="27"/>
  <c r="AX145" i="27"/>
  <c r="AY145" i="27" s="1"/>
  <c r="BB143" i="27"/>
  <c r="BA143" i="27"/>
  <c r="AX143" i="27"/>
  <c r="AY143" i="27" s="1"/>
  <c r="BB139" i="27"/>
  <c r="BA139" i="27"/>
  <c r="AX139" i="27"/>
  <c r="AY139" i="27" s="1"/>
  <c r="BA136" i="27"/>
  <c r="AX136" i="27"/>
  <c r="AY136" i="27"/>
  <c r="BB134" i="27"/>
  <c r="BA134" i="27"/>
  <c r="AX134" i="27"/>
  <c r="AY134" i="27"/>
  <c r="BB132" i="27"/>
  <c r="BA132" i="27"/>
  <c r="AX132" i="27"/>
  <c r="AY132" i="27"/>
  <c r="BB130" i="27"/>
  <c r="BA130" i="27"/>
  <c r="AX130" i="27"/>
  <c r="AY130" i="27"/>
  <c r="BA126" i="27"/>
  <c r="AX126" i="27"/>
  <c r="AY126" i="27" s="1"/>
  <c r="BB124" i="27"/>
  <c r="BA124" i="27"/>
  <c r="AX124" i="27"/>
  <c r="AY124" i="27" s="1"/>
  <c r="BB122" i="27"/>
  <c r="BA122" i="27"/>
  <c r="AX122" i="27"/>
  <c r="AY122" i="27" s="1"/>
  <c r="BB120" i="27"/>
  <c r="BA120" i="27"/>
  <c r="AX120" i="27"/>
  <c r="AY120" i="27" s="1"/>
  <c r="BB118" i="27"/>
  <c r="BA118" i="27"/>
  <c r="AX118" i="27"/>
  <c r="AY118" i="27" s="1"/>
  <c r="BB116" i="27"/>
  <c r="BA116" i="27"/>
  <c r="AX116" i="27"/>
  <c r="AY116" i="27" s="1"/>
  <c r="BB113" i="27"/>
  <c r="BA113" i="27"/>
  <c r="AX113" i="27"/>
  <c r="AY113" i="27" s="1"/>
  <c r="BB111" i="27"/>
  <c r="BA111" i="27"/>
  <c r="AX111" i="27"/>
  <c r="AY111" i="27" s="1"/>
  <c r="BB109" i="27"/>
  <c r="BA109" i="27"/>
  <c r="AX109" i="27"/>
  <c r="AY109" i="27" s="1"/>
  <c r="BB107" i="27"/>
  <c r="BA107" i="27"/>
  <c r="AX107" i="27"/>
  <c r="AY107" i="27" s="1"/>
  <c r="BB105" i="27"/>
  <c r="BA105" i="27"/>
  <c r="AX105" i="27"/>
  <c r="AY105" i="27" s="1"/>
  <c r="BB103" i="27"/>
  <c r="BA103" i="27"/>
  <c r="AX103" i="27"/>
  <c r="AY103" i="27" s="1"/>
  <c r="BB101" i="27"/>
  <c r="BA101" i="27"/>
  <c r="AX101" i="27"/>
  <c r="AY101" i="27" s="1"/>
  <c r="BB99" i="27"/>
  <c r="BA99" i="27"/>
  <c r="AX99" i="27"/>
  <c r="AY99" i="27" s="1"/>
  <c r="BB97" i="27"/>
  <c r="BA97" i="27"/>
  <c r="AX97" i="27"/>
  <c r="AY97" i="27" s="1"/>
  <c r="BB95" i="27"/>
  <c r="BA95" i="27"/>
  <c r="AX95" i="27"/>
  <c r="AY95" i="27" s="1"/>
  <c r="BB92" i="27"/>
  <c r="BA92" i="27"/>
  <c r="AX92" i="27"/>
  <c r="AY92" i="27" s="1"/>
  <c r="BB90" i="27"/>
  <c r="BA90" i="27"/>
  <c r="AX90" i="27"/>
  <c r="AY90" i="27" s="1"/>
  <c r="BB88" i="27"/>
  <c r="BA88" i="27"/>
  <c r="AX88" i="27"/>
  <c r="AY88" i="27" s="1"/>
  <c r="BB86" i="27"/>
  <c r="BA86" i="27"/>
  <c r="AX86" i="27"/>
  <c r="AY86" i="27" s="1"/>
  <c r="BB84" i="27"/>
  <c r="BA84" i="27"/>
  <c r="AX84" i="27"/>
  <c r="AY84" i="27" s="1"/>
  <c r="BB82" i="27"/>
  <c r="BA82" i="27"/>
  <c r="AX82" i="27"/>
  <c r="AY82" i="27" s="1"/>
  <c r="BB80" i="27"/>
  <c r="BA80" i="27"/>
  <c r="AX80" i="27"/>
  <c r="AY80" i="27" s="1"/>
  <c r="BA76" i="27"/>
  <c r="AX76" i="27"/>
  <c r="AY76" i="27"/>
  <c r="BB74" i="27"/>
  <c r="BA74" i="27"/>
  <c r="AX74" i="27"/>
  <c r="AY74" i="27"/>
  <c r="BB72" i="27"/>
  <c r="BA72" i="27"/>
  <c r="AX72" i="27"/>
  <c r="AY72" i="27"/>
  <c r="BB69" i="27"/>
  <c r="BA69" i="27"/>
  <c r="AX69" i="27"/>
  <c r="AY69" i="27"/>
  <c r="BB66" i="27"/>
  <c r="BA66" i="27"/>
  <c r="AX66" i="27"/>
  <c r="AY66" i="27"/>
  <c r="S65" i="27"/>
  <c r="S62" i="27"/>
  <c r="K65" i="27"/>
  <c r="S64" i="27"/>
  <c r="K64" i="27"/>
  <c r="AX63" i="27"/>
  <c r="AY63" i="27" s="1"/>
  <c r="S63" i="27"/>
  <c r="K63" i="27"/>
  <c r="K62" i="27"/>
  <c r="K61" i="27"/>
  <c r="AX60" i="27"/>
  <c r="AY60" i="27" s="1"/>
  <c r="S60" i="27"/>
  <c r="K60" i="27"/>
  <c r="BB58" i="27"/>
  <c r="BA58" i="27"/>
  <c r="AX58" i="27"/>
  <c r="AY58" i="27" s="1"/>
  <c r="BB56" i="27"/>
  <c r="BA56" i="27"/>
  <c r="AX56" i="27"/>
  <c r="AY56" i="27" s="1"/>
  <c r="BB54" i="27"/>
  <c r="BA54" i="27"/>
  <c r="AX54" i="27"/>
  <c r="AY54" i="27" s="1"/>
  <c r="BB52" i="27"/>
  <c r="BA52" i="27"/>
  <c r="AX52" i="27"/>
  <c r="AY52" i="27" s="1"/>
  <c r="BB50" i="27"/>
  <c r="BA50" i="27"/>
  <c r="AX50" i="27"/>
  <c r="AY50" i="27" s="1"/>
  <c r="BB48" i="27"/>
  <c r="BA48" i="27"/>
  <c r="AX48" i="27"/>
  <c r="AY48" i="27" s="1"/>
  <c r="BB46" i="27"/>
  <c r="BA46" i="27"/>
  <c r="AX46" i="27"/>
  <c r="AY46" i="27" s="1"/>
  <c r="BB44" i="27"/>
  <c r="BA44" i="27"/>
  <c r="AX44" i="27"/>
  <c r="AY44" i="27" s="1"/>
  <c r="BB42" i="27"/>
  <c r="BA42" i="27"/>
  <c r="AX42" i="27"/>
  <c r="AY42" i="27" s="1"/>
  <c r="BB38" i="27"/>
  <c r="BA38" i="27"/>
  <c r="AX38" i="27"/>
  <c r="AY38" i="27" s="1"/>
  <c r="BB36" i="27"/>
  <c r="BA36" i="27"/>
  <c r="AX36" i="27"/>
  <c r="AY36" i="27" s="1"/>
  <c r="BB34" i="27"/>
  <c r="BA34" i="27"/>
  <c r="AX34" i="27"/>
  <c r="AY34" i="27" s="1"/>
  <c r="AA32" i="27"/>
  <c r="AX32" i="27" s="1"/>
  <c r="AY32" i="27" s="1"/>
  <c r="BB29" i="27"/>
  <c r="BA29" i="27"/>
  <c r="AX29" i="27"/>
  <c r="AY29" i="27"/>
  <c r="BB27" i="27"/>
  <c r="BA27" i="27"/>
  <c r="AX27" i="27"/>
  <c r="AY27" i="27"/>
  <c r="BB25" i="27"/>
  <c r="BA25" i="27"/>
  <c r="AX25" i="27"/>
  <c r="AY25" i="27"/>
  <c r="BB21" i="27"/>
  <c r="BA21" i="27"/>
  <c r="AX21" i="27"/>
  <c r="AY21" i="27"/>
  <c r="BB19" i="27"/>
  <c r="BA19" i="27"/>
  <c r="AX19" i="27"/>
  <c r="AY19" i="27"/>
  <c r="BB17" i="27"/>
  <c r="BA17" i="27"/>
  <c r="AX17" i="27"/>
  <c r="AY17" i="27"/>
  <c r="BB14" i="27"/>
  <c r="BA14" i="27"/>
  <c r="AX14" i="27"/>
  <c r="AY14" i="27"/>
  <c r="BB122" i="26"/>
  <c r="BA122" i="26"/>
  <c r="AX122" i="26"/>
  <c r="AY122" i="26"/>
  <c r="BB120" i="26"/>
  <c r="BA120" i="26"/>
  <c r="AX120" i="26"/>
  <c r="AY120" i="26"/>
  <c r="BB118" i="26"/>
  <c r="BA118" i="26"/>
  <c r="AX118" i="26"/>
  <c r="AY118" i="26"/>
  <c r="BB116" i="26"/>
  <c r="BA116" i="26"/>
  <c r="AX116" i="26"/>
  <c r="AY116" i="26"/>
  <c r="BB114" i="26"/>
  <c r="BA114" i="26"/>
  <c r="AX114" i="26"/>
  <c r="AY114" i="26"/>
  <c r="BB112" i="26"/>
  <c r="BA112" i="26"/>
  <c r="AX112" i="26"/>
  <c r="AY112" i="26"/>
  <c r="BB110" i="26"/>
  <c r="BA110" i="26"/>
  <c r="AX110" i="26"/>
  <c r="AY110" i="26"/>
  <c r="BA107" i="26"/>
  <c r="AX107" i="26"/>
  <c r="AY107" i="26" s="1"/>
  <c r="BA104" i="26"/>
  <c r="AX104" i="26"/>
  <c r="AY104" i="26"/>
  <c r="BB102" i="26"/>
  <c r="BA102" i="26"/>
  <c r="AX102" i="26"/>
  <c r="AY102" i="26"/>
  <c r="BB100" i="26"/>
  <c r="BA100" i="26"/>
  <c r="AX100" i="26"/>
  <c r="AY100" i="26"/>
  <c r="BB98" i="26"/>
  <c r="BA98" i="26"/>
  <c r="AX98" i="26"/>
  <c r="AY98" i="26"/>
  <c r="BB96" i="26"/>
  <c r="BA96" i="26"/>
  <c r="AX96" i="26"/>
  <c r="AY96" i="26"/>
  <c r="BB94" i="26"/>
  <c r="BA94" i="26"/>
  <c r="AX94" i="26"/>
  <c r="AY94" i="26"/>
  <c r="BB92" i="26"/>
  <c r="BA92" i="26"/>
  <c r="AX92" i="26"/>
  <c r="AY92" i="26"/>
  <c r="BB90" i="26"/>
  <c r="BA90" i="26"/>
  <c r="AX90" i="26"/>
  <c r="AY90" i="26"/>
  <c r="BB88" i="26"/>
  <c r="BA88" i="26"/>
  <c r="AX88" i="26"/>
  <c r="AY88" i="26"/>
  <c r="BB86" i="26"/>
  <c r="BA86" i="26"/>
  <c r="AX86" i="26"/>
  <c r="AY86" i="26"/>
  <c r="BB84" i="26"/>
  <c r="BA84" i="26"/>
  <c r="AX84" i="26"/>
  <c r="AY84" i="26"/>
  <c r="BB82" i="26"/>
  <c r="BA82" i="26"/>
  <c r="AX82" i="26"/>
  <c r="AY82" i="26"/>
  <c r="BB80" i="26"/>
  <c r="BA80" i="26"/>
  <c r="AX80" i="26"/>
  <c r="AY80" i="26"/>
  <c r="BB78" i="26"/>
  <c r="BA78" i="26"/>
  <c r="AX78" i="26"/>
  <c r="AY78" i="26"/>
  <c r="BB76" i="26"/>
  <c r="BA76" i="26"/>
  <c r="AX76" i="26"/>
  <c r="AY76" i="26"/>
  <c r="BB74" i="26"/>
  <c r="BA74" i="26"/>
  <c r="AX74" i="26"/>
  <c r="AY74" i="26"/>
  <c r="BB72" i="26"/>
  <c r="BA72" i="26"/>
  <c r="AX72" i="26"/>
  <c r="AY72" i="26"/>
  <c r="BB70" i="26"/>
  <c r="BA70" i="26"/>
  <c r="AX70" i="26"/>
  <c r="AY70" i="26"/>
  <c r="BB68" i="26"/>
  <c r="BA68" i="26"/>
  <c r="AX68" i="26"/>
  <c r="AY68" i="26"/>
  <c r="BB66" i="26"/>
  <c r="BA66" i="26"/>
  <c r="AX66" i="26"/>
  <c r="AY66" i="26"/>
  <c r="BB64" i="26"/>
  <c r="BA64" i="26"/>
  <c r="AX64" i="26"/>
  <c r="AY64" i="26"/>
  <c r="BB62" i="26"/>
  <c r="BA62" i="26"/>
  <c r="AX62" i="26"/>
  <c r="AY62" i="26"/>
  <c r="BB60" i="26"/>
  <c r="BA60" i="26"/>
  <c r="AX60" i="26"/>
  <c r="AY60" i="26"/>
  <c r="BB58" i="26"/>
  <c r="BA58" i="26"/>
  <c r="AX58" i="26"/>
  <c r="AY58" i="26"/>
  <c r="BA55" i="26"/>
  <c r="AX55" i="26"/>
  <c r="AY55" i="26" s="1"/>
  <c r="BB53" i="26"/>
  <c r="BA53" i="26"/>
  <c r="AX53" i="26"/>
  <c r="AY53" i="26" s="1"/>
  <c r="BB51" i="26"/>
  <c r="BA51" i="26"/>
  <c r="AX51" i="26"/>
  <c r="AY51" i="26" s="1"/>
  <c r="BB49" i="26"/>
  <c r="BA49" i="26"/>
  <c r="AX49" i="26"/>
  <c r="AY49" i="26" s="1"/>
  <c r="BB46" i="26"/>
  <c r="BA46" i="26"/>
  <c r="AX46" i="26"/>
  <c r="AY46" i="26" s="1"/>
  <c r="BB43" i="26"/>
  <c r="BA43" i="26"/>
  <c r="AX43" i="26"/>
  <c r="AY43" i="26" s="1"/>
  <c r="BB41" i="26"/>
  <c r="BA41" i="26"/>
  <c r="AX41" i="26"/>
  <c r="AY41" i="26" s="1"/>
  <c r="BB38" i="26"/>
  <c r="BA38" i="26"/>
  <c r="AX38" i="26"/>
  <c r="AY38" i="26" s="1"/>
  <c r="BB35" i="26"/>
  <c r="BA35" i="26"/>
  <c r="AX35" i="26"/>
  <c r="AY35" i="26" s="1"/>
  <c r="BB33" i="26"/>
  <c r="BA33" i="26"/>
  <c r="AX33" i="26"/>
  <c r="AY33" i="26" s="1"/>
  <c r="BB30" i="26"/>
  <c r="BA30" i="26"/>
  <c r="AX30" i="26"/>
  <c r="AY30" i="26" s="1"/>
  <c r="BB28" i="26"/>
  <c r="BA28" i="26"/>
  <c r="AX28" i="26"/>
  <c r="AY28" i="26" s="1"/>
  <c r="BB26" i="26"/>
  <c r="BA26" i="26"/>
  <c r="AX26" i="26"/>
  <c r="AY26" i="26" s="1"/>
  <c r="BB24" i="26"/>
  <c r="BA24" i="26"/>
  <c r="AX24" i="26"/>
  <c r="AY24" i="26" s="1"/>
  <c r="BA22" i="26"/>
  <c r="AX22" i="26"/>
  <c r="AY22" i="26"/>
  <c r="BB20" i="26"/>
  <c r="BA20" i="26"/>
  <c r="AX20" i="26"/>
  <c r="AY20" i="26"/>
  <c r="BB18" i="26"/>
  <c r="BA18" i="26"/>
  <c r="AX18" i="26"/>
  <c r="AY18" i="26"/>
  <c r="BB16" i="26"/>
  <c r="BA16" i="26"/>
  <c r="AX16" i="26"/>
  <c r="AY16" i="26"/>
  <c r="BB14" i="26"/>
  <c r="BA14" i="26"/>
  <c r="AX14" i="26"/>
  <c r="AY14" i="26"/>
  <c r="AU117" i="25"/>
  <c r="AT117" i="25"/>
  <c r="AQ117" i="25"/>
  <c r="AR117" i="25"/>
  <c r="AU115" i="25"/>
  <c r="AT115" i="25"/>
  <c r="AQ115" i="25"/>
  <c r="AR115" i="25"/>
  <c r="AU111" i="25"/>
  <c r="AT111" i="25"/>
  <c r="AQ111" i="25"/>
  <c r="AR111" i="25"/>
  <c r="AU109" i="25"/>
  <c r="AT109" i="25"/>
  <c r="AQ109" i="25"/>
  <c r="AR109" i="25"/>
  <c r="AU106" i="25"/>
  <c r="AT106" i="25"/>
  <c r="AQ106" i="25"/>
  <c r="AR106" i="25"/>
  <c r="AU104" i="25"/>
  <c r="AT104" i="25"/>
  <c r="AQ104" i="25"/>
  <c r="AR104" i="25"/>
  <c r="AU101" i="25"/>
  <c r="AT101" i="25"/>
  <c r="AQ101" i="25"/>
  <c r="AR101" i="25"/>
  <c r="AU99" i="25"/>
  <c r="AT99" i="25"/>
  <c r="AQ99" i="25"/>
  <c r="AR99" i="25"/>
  <c r="AQ97" i="25"/>
  <c r="AR97" i="25"/>
  <c r="AU94" i="25"/>
  <c r="AT94" i="25"/>
  <c r="AQ94" i="25"/>
  <c r="AR94" i="25"/>
  <c r="AU92" i="25"/>
  <c r="AT92" i="25"/>
  <c r="AQ92" i="25"/>
  <c r="AR92" i="25"/>
  <c r="AT90" i="25"/>
  <c r="AQ90" i="25"/>
  <c r="AR90" i="25" s="1"/>
  <c r="AU88" i="25"/>
  <c r="AT88" i="25"/>
  <c r="AQ88" i="25"/>
  <c r="AR88" i="25" s="1"/>
  <c r="AU86" i="25"/>
  <c r="AT86" i="25"/>
  <c r="AQ86" i="25"/>
  <c r="AR86" i="25" s="1"/>
  <c r="AT84" i="25"/>
  <c r="AQ84" i="25"/>
  <c r="AR84" i="25"/>
  <c r="AU82" i="25"/>
  <c r="AT82" i="25"/>
  <c r="AQ82" i="25"/>
  <c r="AR82" i="25"/>
  <c r="AU80" i="25"/>
  <c r="AT80" i="25"/>
  <c r="AQ80" i="25"/>
  <c r="AR80" i="25"/>
  <c r="AU78" i="25"/>
  <c r="AT78" i="25"/>
  <c r="AQ78" i="25"/>
  <c r="AR78" i="25"/>
  <c r="AU76" i="25"/>
  <c r="AT76" i="25"/>
  <c r="AQ76" i="25"/>
  <c r="AR76" i="25"/>
  <c r="AU74" i="25"/>
  <c r="AT74" i="25"/>
  <c r="AQ74" i="25"/>
  <c r="AR74" i="25"/>
  <c r="AU71" i="25"/>
  <c r="AT71" i="25"/>
  <c r="AQ71" i="25"/>
  <c r="AR71" i="25"/>
  <c r="AU69" i="25"/>
  <c r="AT69" i="25"/>
  <c r="AQ69" i="25"/>
  <c r="AR69" i="25"/>
  <c r="AU67" i="25"/>
  <c r="AT67" i="25"/>
  <c r="AQ67" i="25"/>
  <c r="AR67" i="25"/>
  <c r="AU65" i="25"/>
  <c r="AT65" i="25"/>
  <c r="AQ65" i="25"/>
  <c r="AR65" i="25"/>
  <c r="AU63" i="25"/>
  <c r="AT63" i="25"/>
  <c r="AQ63" i="25"/>
  <c r="AR63" i="25"/>
  <c r="AU60" i="25"/>
  <c r="AT60" i="25"/>
  <c r="AQ60" i="25"/>
  <c r="AR60" i="25"/>
  <c r="AU58" i="25"/>
  <c r="AT58" i="25"/>
  <c r="AQ58" i="25"/>
  <c r="AR58" i="25"/>
  <c r="AU56" i="25"/>
  <c r="AT56" i="25"/>
  <c r="AQ56" i="25"/>
  <c r="AR56" i="25"/>
  <c r="AU54" i="25"/>
  <c r="AT54" i="25"/>
  <c r="AQ54" i="25"/>
  <c r="AR54" i="25"/>
  <c r="AU52" i="25"/>
  <c r="AT52" i="25"/>
  <c r="AQ52" i="25"/>
  <c r="AR52" i="25"/>
  <c r="AU50" i="25"/>
  <c r="AT50" i="25"/>
  <c r="AQ50" i="25"/>
  <c r="AR50" i="25"/>
  <c r="AU48" i="25"/>
  <c r="AT48" i="25"/>
  <c r="AQ48" i="25"/>
  <c r="AR48" i="25"/>
  <c r="AU46" i="25"/>
  <c r="AT46" i="25"/>
  <c r="AQ46" i="25"/>
  <c r="AR46" i="25"/>
  <c r="AU44" i="25"/>
  <c r="AT44" i="25"/>
  <c r="AQ44" i="25"/>
  <c r="AR44" i="25"/>
  <c r="AU42" i="25"/>
  <c r="AT42" i="25"/>
  <c r="AQ42" i="25"/>
  <c r="AR42" i="25"/>
  <c r="AU40" i="25"/>
  <c r="AT40" i="25"/>
  <c r="AQ40" i="25"/>
  <c r="AR40" i="25"/>
  <c r="AU38" i="25"/>
  <c r="AT38" i="25"/>
  <c r="AQ38" i="25"/>
  <c r="AR38" i="25"/>
  <c r="AU34" i="25"/>
  <c r="AT34" i="25"/>
  <c r="AQ34" i="25"/>
  <c r="AR34" i="25"/>
  <c r="AU32" i="25"/>
  <c r="AT32" i="25"/>
  <c r="AQ32" i="25"/>
  <c r="AR32" i="25"/>
  <c r="AU30" i="25"/>
  <c r="AT30" i="25"/>
  <c r="AQ30" i="25"/>
  <c r="AR30" i="25"/>
  <c r="AU28" i="25"/>
  <c r="AT28" i="25"/>
  <c r="AQ28" i="25"/>
  <c r="AR28" i="25"/>
  <c r="AU26" i="25"/>
  <c r="AT26" i="25"/>
  <c r="AQ26" i="25"/>
  <c r="AR26" i="25"/>
  <c r="AU24" i="25"/>
  <c r="AT24" i="25"/>
  <c r="AQ24" i="25"/>
  <c r="AR24" i="25"/>
  <c r="AU22" i="25"/>
  <c r="AT22" i="25"/>
  <c r="AQ22" i="25"/>
  <c r="AR22" i="25"/>
  <c r="AR153" i="25" s="1"/>
  <c r="AU20" i="25"/>
  <c r="AT20" i="25"/>
  <c r="AQ20" i="25"/>
  <c r="AR20" i="25"/>
  <c r="AU18" i="25"/>
  <c r="AT18" i="25"/>
  <c r="AQ18" i="25"/>
  <c r="AR18" i="25"/>
  <c r="AR154" i="25" s="1"/>
  <c r="AU16" i="25"/>
  <c r="AT16" i="25"/>
  <c r="AQ16" i="25"/>
  <c r="AR16" i="25"/>
  <c r="AU14" i="25"/>
  <c r="AT14" i="25"/>
  <c r="AQ14" i="25"/>
  <c r="AR14" i="25"/>
  <c r="H151" i="25"/>
  <c r="I151" i="25"/>
  <c r="H152" i="25"/>
  <c r="I152" i="25"/>
  <c r="H153" i="25"/>
  <c r="I153" i="25"/>
  <c r="Y153" i="25"/>
  <c r="Z153" i="25"/>
  <c r="AC153" i="25" s="1"/>
  <c r="AA153" i="25"/>
  <c r="AB153" i="25"/>
  <c r="H154" i="25"/>
  <c r="I154" i="25"/>
  <c r="Y154" i="25"/>
  <c r="Z154" i="25"/>
  <c r="AA154" i="25"/>
  <c r="AB154" i="25"/>
  <c r="H155" i="25"/>
  <c r="I155" i="25"/>
  <c r="H156" i="25"/>
  <c r="I156" i="25"/>
  <c r="H157" i="25"/>
  <c r="I157" i="25"/>
  <c r="H158" i="25"/>
  <c r="I158" i="25"/>
  <c r="Y158" i="25"/>
  <c r="Z158" i="25"/>
  <c r="AC158" i="25" s="1"/>
  <c r="AA158" i="25"/>
  <c r="AB158" i="25"/>
  <c r="H159" i="25"/>
  <c r="I159" i="25"/>
  <c r="H160" i="25"/>
  <c r="I160" i="25"/>
  <c r="Y160" i="25"/>
  <c r="Z160" i="25"/>
  <c r="AA160" i="25"/>
  <c r="AB160" i="25"/>
  <c r="H161" i="25"/>
  <c r="I161" i="25"/>
  <c r="H162" i="25"/>
  <c r="I162" i="25"/>
  <c r="AC116" i="16"/>
  <c r="AB116" i="16"/>
  <c r="AA116" i="16"/>
  <c r="Z116" i="16"/>
  <c r="AD116" i="16" s="1"/>
  <c r="J116" i="16"/>
  <c r="I116" i="16"/>
  <c r="K116" i="16" s="1"/>
  <c r="J115" i="16"/>
  <c r="I115" i="16"/>
  <c r="K115" i="16"/>
  <c r="J114" i="16"/>
  <c r="I114" i="16"/>
  <c r="K114" i="16" s="1"/>
  <c r="J113" i="16"/>
  <c r="I113" i="16"/>
  <c r="K113" i="16"/>
  <c r="J112" i="16"/>
  <c r="I112" i="16"/>
  <c r="K112" i="16" s="1"/>
  <c r="AC111" i="16"/>
  <c r="AB111" i="16"/>
  <c r="AA111" i="16"/>
  <c r="Z111" i="16"/>
  <c r="J111" i="16"/>
  <c r="I111" i="16"/>
  <c r="K111" i="16"/>
  <c r="AC110" i="16"/>
  <c r="AB110" i="16"/>
  <c r="AA110" i="16"/>
  <c r="Z110" i="16"/>
  <c r="J110" i="16"/>
  <c r="I110" i="16"/>
  <c r="K110" i="16" s="1"/>
  <c r="AC109" i="16"/>
  <c r="AB109" i="16"/>
  <c r="AA109" i="16"/>
  <c r="Z109" i="16"/>
  <c r="J109" i="16"/>
  <c r="I109" i="16"/>
  <c r="K109" i="16"/>
  <c r="AC108" i="16"/>
  <c r="AB108" i="16"/>
  <c r="AA108" i="16"/>
  <c r="Z108" i="16"/>
  <c r="AD108" i="16" s="1"/>
  <c r="J108" i="16"/>
  <c r="I108" i="16"/>
  <c r="K108" i="16" s="1"/>
  <c r="J107" i="16"/>
  <c r="I107" i="16"/>
  <c r="K107" i="16"/>
  <c r="J106" i="16"/>
  <c r="I106" i="16"/>
  <c r="K106" i="16" s="1"/>
  <c r="J105" i="16"/>
  <c r="I105" i="16"/>
  <c r="K105" i="16"/>
  <c r="J104" i="16"/>
  <c r="I104" i="16"/>
  <c r="K104" i="16" s="1"/>
  <c r="AR97" i="16"/>
  <c r="AC96" i="16"/>
  <c r="AC115" i="16"/>
  <c r="AB96" i="16"/>
  <c r="AB115" i="16"/>
  <c r="AA96" i="16"/>
  <c r="AA115" i="16"/>
  <c r="Z96" i="16"/>
  <c r="Z115" i="16"/>
  <c r="AV90" i="16"/>
  <c r="AU90" i="16"/>
  <c r="AR90" i="16"/>
  <c r="AS90" i="16"/>
  <c r="AV88" i="16"/>
  <c r="AU88" i="16"/>
  <c r="AR88" i="16"/>
  <c r="AS88" i="16"/>
  <c r="AV86" i="16"/>
  <c r="AU86" i="16"/>
  <c r="AR86" i="16"/>
  <c r="AS86" i="16"/>
  <c r="L85" i="16"/>
  <c r="L84" i="16"/>
  <c r="AR83" i="16"/>
  <c r="AS83" i="16"/>
  <c r="L83" i="16"/>
  <c r="AV80" i="16"/>
  <c r="AU80" i="16"/>
  <c r="AR80" i="16"/>
  <c r="AS80" i="16" s="1"/>
  <c r="AV78" i="16"/>
  <c r="AU78" i="16"/>
  <c r="AR78" i="16"/>
  <c r="AS78" i="16" s="1"/>
  <c r="AV75" i="16"/>
  <c r="AU75" i="16"/>
  <c r="AR75" i="16"/>
  <c r="AS75" i="16" s="1"/>
  <c r="AV73" i="16"/>
  <c r="AU73" i="16"/>
  <c r="AR73" i="16"/>
  <c r="AS73" i="16" s="1"/>
  <c r="AV70" i="16"/>
  <c r="AU70" i="16"/>
  <c r="AR70" i="16"/>
  <c r="AS70" i="16" s="1"/>
  <c r="AV68" i="16"/>
  <c r="AU68" i="16"/>
  <c r="AR68" i="16"/>
  <c r="AS68" i="16" s="1"/>
  <c r="AV65" i="16"/>
  <c r="AU65" i="16"/>
  <c r="AR65" i="16"/>
  <c r="AS65" i="16" s="1"/>
  <c r="AV63" i="16"/>
  <c r="AU63" i="16"/>
  <c r="AR63" i="16"/>
  <c r="AS63" i="16" s="1"/>
  <c r="AV61" i="16"/>
  <c r="AU61" i="16"/>
  <c r="AR61" i="16"/>
  <c r="AS61" i="16" s="1"/>
  <c r="AV59" i="16"/>
  <c r="AU59" i="16"/>
  <c r="AR59" i="16"/>
  <c r="AS59" i="16" s="1"/>
  <c r="AV57" i="16"/>
  <c r="AU57" i="16"/>
  <c r="AR57" i="16"/>
  <c r="AS57" i="16" s="1"/>
  <c r="AV55" i="16"/>
  <c r="AU55" i="16"/>
  <c r="AR55" i="16"/>
  <c r="AS55" i="16" s="1"/>
  <c r="AV53" i="16"/>
  <c r="AU53" i="16"/>
  <c r="AR53" i="16"/>
  <c r="AS53" i="16"/>
  <c r="L52" i="16"/>
  <c r="L51" i="16"/>
  <c r="AV50" i="16"/>
  <c r="AR50" i="16"/>
  <c r="AS50" i="16" s="1"/>
  <c r="AS114" i="16" s="1"/>
  <c r="L50" i="16"/>
  <c r="AV48" i="16"/>
  <c r="AU48" i="16"/>
  <c r="AR48" i="16"/>
  <c r="AS48" i="16"/>
  <c r="AV46" i="16"/>
  <c r="AU46" i="16"/>
  <c r="AR46" i="16"/>
  <c r="AS46" i="16"/>
  <c r="AV44" i="16"/>
  <c r="AU44" i="16"/>
  <c r="AR44" i="16"/>
  <c r="AS44" i="16"/>
  <c r="AV42" i="16"/>
  <c r="AU42" i="16"/>
  <c r="AR42" i="16"/>
  <c r="AS42" i="16"/>
  <c r="AV40" i="16"/>
  <c r="AU40" i="16"/>
  <c r="AR40" i="16"/>
  <c r="AS40" i="16"/>
  <c r="AV38" i="16"/>
  <c r="AU38" i="16"/>
  <c r="AR38" i="16"/>
  <c r="AS38" i="16"/>
  <c r="AV36" i="16"/>
  <c r="AU36" i="16"/>
  <c r="AR36" i="16"/>
  <c r="AS36" i="16"/>
  <c r="AV34" i="16"/>
  <c r="AU34" i="16"/>
  <c r="AR34" i="16"/>
  <c r="AS34" i="16"/>
  <c r="AV32" i="16"/>
  <c r="AU32" i="16"/>
  <c r="AR32" i="16"/>
  <c r="AS32" i="16"/>
  <c r="AV30" i="16"/>
  <c r="AU30" i="16"/>
  <c r="AR30" i="16"/>
  <c r="AS30" i="16"/>
  <c r="AV28" i="16"/>
  <c r="AU28" i="16"/>
  <c r="AR28" i="16"/>
  <c r="AS28" i="16"/>
  <c r="AV25" i="16"/>
  <c r="AU25" i="16"/>
  <c r="AR25" i="16"/>
  <c r="AS25" i="16"/>
  <c r="AS110" i="16" s="1"/>
  <c r="AV21" i="16"/>
  <c r="AU21" i="16"/>
  <c r="AR21" i="16"/>
  <c r="AS21" i="16"/>
  <c r="AV18" i="16"/>
  <c r="AU18" i="16"/>
  <c r="AR18" i="16"/>
  <c r="AS18" i="16"/>
  <c r="AS108" i="16" s="1"/>
  <c r="AV16" i="16"/>
  <c r="AU16" i="16"/>
  <c r="AR16" i="16"/>
  <c r="AS16" i="16"/>
  <c r="AV14" i="16"/>
  <c r="AU14" i="16"/>
  <c r="AR14" i="16"/>
  <c r="AS14" i="16"/>
  <c r="AS116" i="16" s="1"/>
  <c r="S61" i="27"/>
  <c r="BB60" i="27"/>
  <c r="Z113" i="16"/>
  <c r="AU50" i="16"/>
  <c r="BA60" i="27"/>
  <c r="BB63" i="27"/>
  <c r="AU83" i="16"/>
  <c r="Z99" i="16"/>
  <c r="Z107" i="16"/>
  <c r="Z105" i="16"/>
  <c r="Z104" i="16"/>
  <c r="Z106" i="16"/>
  <c r="AD106" i="16" s="1"/>
  <c r="AD109" i="16"/>
  <c r="AD110" i="16"/>
  <c r="AD111" i="16"/>
  <c r="Z112" i="16"/>
  <c r="Z114" i="16"/>
  <c r="AD114" i="16" s="1"/>
  <c r="BA63" i="27"/>
  <c r="AS111" i="16"/>
  <c r="AB99" i="16"/>
  <c r="AB104" i="16"/>
  <c r="AB105" i="16"/>
  <c r="AB106" i="16"/>
  <c r="AB107" i="16"/>
  <c r="AB112" i="16"/>
  <c r="AB113" i="16"/>
  <c r="AB114" i="16"/>
  <c r="AS109" i="16"/>
  <c r="AR108" i="16"/>
  <c r="AR110" i="16"/>
  <c r="AD115" i="16"/>
  <c r="J162" i="25"/>
  <c r="J160" i="25"/>
  <c r="J158" i="25"/>
  <c r="J156" i="25"/>
  <c r="J154" i="25"/>
  <c r="J152" i="25"/>
  <c r="AA99" i="16"/>
  <c r="AC99" i="16"/>
  <c r="AA104" i="16"/>
  <c r="AD104" i="16" s="1"/>
  <c r="AC104" i="16"/>
  <c r="AA105" i="16"/>
  <c r="AC105" i="16"/>
  <c r="AA106" i="16"/>
  <c r="AC106" i="16"/>
  <c r="AA107" i="16"/>
  <c r="AC107" i="16"/>
  <c r="AA112" i="16"/>
  <c r="AD112" i="16" s="1"/>
  <c r="AC112" i="16"/>
  <c r="AA113" i="16"/>
  <c r="AC113" i="16"/>
  <c r="AA114" i="16"/>
  <c r="AC114" i="16"/>
  <c r="J161" i="25"/>
  <c r="J157" i="25"/>
  <c r="J153" i="25"/>
  <c r="AC160" i="25"/>
  <c r="AC154" i="25"/>
  <c r="AR158" i="25"/>
  <c r="AQ158" i="25"/>
  <c r="AQ154" i="25"/>
  <c r="I166" i="26"/>
  <c r="H166" i="26"/>
  <c r="H175" i="26"/>
  <c r="J175" i="26" s="1"/>
  <c r="AB145" i="26"/>
  <c r="AB166" i="26"/>
  <c r="AA145" i="26"/>
  <c r="AA166" i="26"/>
  <c r="Z145" i="26"/>
  <c r="Z166" i="26"/>
  <c r="Y145" i="26"/>
  <c r="Y166" i="26"/>
  <c r="AC166" i="26" s="1"/>
  <c r="AX148" i="26"/>
  <c r="AX146" i="26"/>
  <c r="BB145" i="26"/>
  <c r="BA145" i="26"/>
  <c r="AD113" i="16"/>
  <c r="AD107" i="16"/>
  <c r="AD105" i="16"/>
  <c r="AX145" i="26"/>
  <c r="AY145" i="26" s="1"/>
  <c r="AB163" i="25"/>
  <c r="AA163" i="25"/>
  <c r="Z163" i="25"/>
  <c r="AC163" i="25" s="1"/>
  <c r="Y163" i="25"/>
  <c r="I163" i="25"/>
  <c r="H163" i="25"/>
  <c r="AB180" i="26"/>
  <c r="AA180" i="26"/>
  <c r="Z180" i="26"/>
  <c r="Y180" i="26"/>
  <c r="AB232" i="27"/>
  <c r="AA232" i="27"/>
  <c r="Z232" i="27"/>
  <c r="AC232" i="27" s="1"/>
  <c r="Y232" i="27"/>
  <c r="I180" i="26"/>
  <c r="H180" i="26"/>
  <c r="I232" i="27"/>
  <c r="H232" i="27"/>
  <c r="J163" i="25"/>
  <c r="J180" i="26"/>
  <c r="J232" i="27"/>
  <c r="BA192" i="27"/>
  <c r="BA185" i="27"/>
  <c r="BB192" i="27"/>
  <c r="BB149" i="26"/>
  <c r="AB126" i="25"/>
  <c r="AA126" i="25"/>
  <c r="AA159" i="25" s="1"/>
  <c r="AC159" i="25" s="1"/>
  <c r="Z126" i="25"/>
  <c r="Y126" i="25"/>
  <c r="Y151" i="25" s="1"/>
  <c r="AC151" i="25" s="1"/>
  <c r="AB136" i="25"/>
  <c r="AB152" i="25"/>
  <c r="AA136" i="25"/>
  <c r="AA152" i="25"/>
  <c r="Z136" i="25"/>
  <c r="Z152" i="25"/>
  <c r="Y136" i="25"/>
  <c r="Y152" i="25"/>
  <c r="AB131" i="25"/>
  <c r="AB162" i="25"/>
  <c r="AA131" i="25"/>
  <c r="AA162" i="25"/>
  <c r="Z131" i="25"/>
  <c r="Z162" i="25"/>
  <c r="Y131" i="25"/>
  <c r="Y162" i="25"/>
  <c r="AC162" i="25" s="1"/>
  <c r="AB185" i="27"/>
  <c r="AA185" i="27"/>
  <c r="AA217" i="27" s="1"/>
  <c r="Z185" i="27"/>
  <c r="Y185" i="27"/>
  <c r="Y217" i="27" s="1"/>
  <c r="AC217" i="27" s="1"/>
  <c r="AB192" i="27"/>
  <c r="AA192" i="27"/>
  <c r="AA221" i="27" s="1"/>
  <c r="AC221" i="27" s="1"/>
  <c r="Z192" i="27"/>
  <c r="Y192" i="27"/>
  <c r="AB134" i="26"/>
  <c r="AA134" i="26"/>
  <c r="AA153" i="26" s="1"/>
  <c r="Z134" i="26"/>
  <c r="Y134" i="26"/>
  <c r="Y170" i="26" s="1"/>
  <c r="AC170" i="26" s="1"/>
  <c r="AB149" i="26"/>
  <c r="AA149" i="26"/>
  <c r="Z149" i="26"/>
  <c r="Y149" i="26"/>
  <c r="Y175" i="26" s="1"/>
  <c r="AC175" i="26" s="1"/>
  <c r="AB139" i="26"/>
  <c r="AA139" i="26"/>
  <c r="Z139" i="26"/>
  <c r="Y139" i="26"/>
  <c r="Y169" i="26" s="1"/>
  <c r="AC169" i="26" s="1"/>
  <c r="AC152" i="25"/>
  <c r="Y159" i="25"/>
  <c r="AA151" i="25"/>
  <c r="AA161" i="25"/>
  <c r="Z151" i="25"/>
  <c r="Z159" i="25"/>
  <c r="Z161" i="25"/>
  <c r="AB151" i="25"/>
  <c r="AB159" i="25"/>
  <c r="AB161" i="25"/>
  <c r="Y216" i="27"/>
  <c r="AA216" i="27"/>
  <c r="Z217" i="27"/>
  <c r="Z216" i="27"/>
  <c r="AB217" i="27"/>
  <c r="AB216" i="27"/>
  <c r="AA175" i="26"/>
  <c r="Z175" i="26"/>
  <c r="AB175" i="26"/>
  <c r="AX192" i="27"/>
  <c r="AX221" i="27" s="1"/>
  <c r="H223" i="27"/>
  <c r="I231" i="27"/>
  <c r="H231" i="27"/>
  <c r="I230" i="27"/>
  <c r="H230" i="27"/>
  <c r="I229" i="27"/>
  <c r="H229" i="27"/>
  <c r="I228" i="27"/>
  <c r="H228" i="27"/>
  <c r="I227" i="27"/>
  <c r="H227" i="27"/>
  <c r="I226" i="27"/>
  <c r="H226" i="27"/>
  <c r="I225" i="27"/>
  <c r="H225" i="27"/>
  <c r="I224" i="27"/>
  <c r="H224" i="27"/>
  <c r="I223" i="27"/>
  <c r="I222" i="27"/>
  <c r="H222" i="27"/>
  <c r="I221" i="27"/>
  <c r="H221" i="27"/>
  <c r="I220" i="27"/>
  <c r="H220" i="27"/>
  <c r="I219" i="27"/>
  <c r="H219" i="27"/>
  <c r="J219" i="27" s="1"/>
  <c r="I218" i="27"/>
  <c r="H218" i="27"/>
  <c r="I217" i="27"/>
  <c r="H217" i="27"/>
  <c r="I216" i="27"/>
  <c r="H216" i="27"/>
  <c r="J164" i="26" s="1"/>
  <c r="I215" i="27"/>
  <c r="H215" i="27"/>
  <c r="J215" i="27" s="1"/>
  <c r="I214" i="27"/>
  <c r="H214" i="27"/>
  <c r="J214" i="27" s="1"/>
  <c r="I213" i="27"/>
  <c r="H213" i="27"/>
  <c r="Y231" i="27"/>
  <c r="Y230" i="27"/>
  <c r="AC230" i="27" s="1"/>
  <c r="Y229" i="27"/>
  <c r="Y227" i="27"/>
  <c r="Y226" i="27"/>
  <c r="Y225" i="27"/>
  <c r="Y224" i="27"/>
  <c r="Y223" i="27"/>
  <c r="Y222" i="27"/>
  <c r="Y220" i="27"/>
  <c r="AC220" i="27" s="1"/>
  <c r="Y219" i="27"/>
  <c r="Y218" i="27"/>
  <c r="Y215" i="27"/>
  <c r="Y214" i="27"/>
  <c r="Y213" i="27"/>
  <c r="H171" i="26"/>
  <c r="J171" i="26" s="1"/>
  <c r="I179" i="26"/>
  <c r="I178" i="26"/>
  <c r="I177" i="26"/>
  <c r="I176" i="26"/>
  <c r="I175" i="26"/>
  <c r="I174" i="26"/>
  <c r="I173" i="26"/>
  <c r="I172" i="26"/>
  <c r="I171" i="26"/>
  <c r="I170" i="26"/>
  <c r="I169" i="26"/>
  <c r="I168" i="26"/>
  <c r="I167" i="26"/>
  <c r="I165" i="26"/>
  <c r="I164" i="26"/>
  <c r="I163" i="26"/>
  <c r="I162" i="26"/>
  <c r="I161" i="26"/>
  <c r="H179" i="26"/>
  <c r="H178" i="26"/>
  <c r="J230" i="27" s="1"/>
  <c r="H177" i="26"/>
  <c r="H176" i="26"/>
  <c r="J228" i="27" s="1"/>
  <c r="H174" i="26"/>
  <c r="H173" i="26"/>
  <c r="J173" i="26" s="1"/>
  <c r="H172" i="26"/>
  <c r="H170" i="26"/>
  <c r="H169" i="26"/>
  <c r="H168" i="26"/>
  <c r="J168" i="26" s="1"/>
  <c r="H167" i="26"/>
  <c r="H165" i="26"/>
  <c r="H164" i="26"/>
  <c r="H163" i="26"/>
  <c r="H162" i="26"/>
  <c r="H161" i="26"/>
  <c r="J161" i="26" s="1"/>
  <c r="AB178" i="26"/>
  <c r="AB176" i="26"/>
  <c r="AA176" i="26"/>
  <c r="Z176" i="26"/>
  <c r="AB171" i="26"/>
  <c r="AA171" i="26"/>
  <c r="AC171" i="26" s="1"/>
  <c r="Z171" i="26"/>
  <c r="AB170" i="26"/>
  <c r="AB165" i="26"/>
  <c r="AA165" i="26"/>
  <c r="Z165" i="26"/>
  <c r="AB164" i="26"/>
  <c r="AA164" i="26"/>
  <c r="Z164" i="26"/>
  <c r="AB162" i="26"/>
  <c r="Y176" i="26"/>
  <c r="AC176" i="26" s="1"/>
  <c r="Y171" i="26"/>
  <c r="Y165" i="26"/>
  <c r="AC165" i="26" s="1"/>
  <c r="Y164" i="26"/>
  <c r="Y221" i="27"/>
  <c r="AB181" i="27"/>
  <c r="AA181" i="27"/>
  <c r="Z181" i="27"/>
  <c r="Y181" i="27"/>
  <c r="Y228" i="27" s="1"/>
  <c r="AC228" i="27" s="1"/>
  <c r="AB130" i="26"/>
  <c r="AB179" i="26"/>
  <c r="AA130" i="26"/>
  <c r="Z130" i="26"/>
  <c r="Z172" i="26" s="1"/>
  <c r="Y130" i="26"/>
  <c r="AA178" i="26"/>
  <c r="Z178" i="26"/>
  <c r="Y162" i="26"/>
  <c r="AB169" i="26"/>
  <c r="AA169" i="26"/>
  <c r="Z169" i="26"/>
  <c r="Y123" i="25"/>
  <c r="Y157" i="25" s="1"/>
  <c r="AC157" i="25" s="1"/>
  <c r="Z123" i="25"/>
  <c r="Z157" i="25" s="1"/>
  <c r="AB123" i="25"/>
  <c r="AB156" i="25"/>
  <c r="AA123" i="25"/>
  <c r="AA157" i="25"/>
  <c r="Z143" i="25"/>
  <c r="Z155" i="25"/>
  <c r="AB143" i="25"/>
  <c r="AB157" i="25"/>
  <c r="Y143" i="25"/>
  <c r="AB155" i="25"/>
  <c r="Z156" i="25"/>
  <c r="Z179" i="26"/>
  <c r="Y161" i="26"/>
  <c r="AA174" i="26"/>
  <c r="AB172" i="26"/>
  <c r="AB168" i="26"/>
  <c r="AB174" i="26"/>
  <c r="Z168" i="26"/>
  <c r="Z174" i="26"/>
  <c r="Z162" i="26"/>
  <c r="Z170" i="26"/>
  <c r="Y179" i="26"/>
  <c r="AA161" i="26"/>
  <c r="AA163" i="26"/>
  <c r="AA167" i="26"/>
  <c r="AA173" i="26"/>
  <c r="AA177" i="26"/>
  <c r="AA179" i="26"/>
  <c r="Z161" i="26"/>
  <c r="AC161" i="26" s="1"/>
  <c r="AB161" i="26"/>
  <c r="AA162" i="26"/>
  <c r="AB163" i="26"/>
  <c r="AB167" i="26"/>
  <c r="AA168" i="26"/>
  <c r="AA170" i="26"/>
  <c r="AA172" i="26"/>
  <c r="Z173" i="26"/>
  <c r="AC173" i="26" s="1"/>
  <c r="AB173" i="26"/>
  <c r="Z177" i="26"/>
  <c r="AC177" i="26" s="1"/>
  <c r="AB177" i="26"/>
  <c r="Y178" i="26"/>
  <c r="AC178" i="26" s="1"/>
  <c r="Y177" i="26"/>
  <c r="Y174" i="26"/>
  <c r="Y173" i="26"/>
  <c r="Y172" i="26"/>
  <c r="AC172" i="26" s="1"/>
  <c r="Y168" i="26"/>
  <c r="Y167" i="26"/>
  <c r="Y163" i="26"/>
  <c r="AB223" i="27"/>
  <c r="AA223" i="27"/>
  <c r="Z223" i="27"/>
  <c r="AB222" i="27"/>
  <c r="AA222" i="27"/>
  <c r="AC222" i="27" s="1"/>
  <c r="Z222" i="27"/>
  <c r="AB221" i="27"/>
  <c r="Z221" i="27"/>
  <c r="AB220" i="27"/>
  <c r="AA220" i="27"/>
  <c r="Z220" i="27"/>
  <c r="AB219" i="27"/>
  <c r="AA219" i="27"/>
  <c r="Z219" i="27"/>
  <c r="AC219" i="27" s="1"/>
  <c r="AB231" i="27"/>
  <c r="AB230" i="27"/>
  <c r="AB229" i="27"/>
  <c r="AB227" i="27"/>
  <c r="AB226" i="27"/>
  <c r="AB225" i="27"/>
  <c r="AB224" i="27"/>
  <c r="AB218" i="27"/>
  <c r="AB215" i="27"/>
  <c r="AB214" i="27"/>
  <c r="AB213" i="27"/>
  <c r="AA231" i="27"/>
  <c r="AA230" i="27"/>
  <c r="AA229" i="27"/>
  <c r="AA227" i="27"/>
  <c r="AA226" i="27"/>
  <c r="AA225" i="27"/>
  <c r="AA224" i="27"/>
  <c r="AA218" i="27"/>
  <c r="AA215" i="27"/>
  <c r="AA214" i="27"/>
  <c r="AA213" i="27"/>
  <c r="Z231" i="27"/>
  <c r="AC231" i="27" s="1"/>
  <c r="Z230" i="27"/>
  <c r="Z229" i="27"/>
  <c r="Z227" i="27"/>
  <c r="Z226" i="27"/>
  <c r="AC226" i="27" s="1"/>
  <c r="Z225" i="27"/>
  <c r="Z224" i="27"/>
  <c r="AC224" i="27" s="1"/>
  <c r="Z218" i="27"/>
  <c r="Z215" i="27"/>
  <c r="AC215" i="27" s="1"/>
  <c r="Z214" i="27"/>
  <c r="Z213" i="27"/>
  <c r="AC213" i="27" s="1"/>
  <c r="BB199" i="27"/>
  <c r="BA199" i="27"/>
  <c r="BB185" i="27"/>
  <c r="AX150" i="26"/>
  <c r="AX152" i="26"/>
  <c r="AX144" i="26"/>
  <c r="AX140" i="26"/>
  <c r="AX138" i="26"/>
  <c r="AX135" i="26"/>
  <c r="AX139" i="26"/>
  <c r="AY139" i="26" s="1"/>
  <c r="AX134" i="26"/>
  <c r="AY134" i="26" s="1"/>
  <c r="AX149" i="26"/>
  <c r="AY149" i="26" s="1"/>
  <c r="BB197" i="27"/>
  <c r="BA197" i="27"/>
  <c r="BB190" i="27"/>
  <c r="BA190" i="27"/>
  <c r="AQ130" i="25"/>
  <c r="AQ127" i="25"/>
  <c r="AQ135" i="25"/>
  <c r="AQ131" i="25" s="1"/>
  <c r="AQ132" i="25"/>
  <c r="AU141" i="25"/>
  <c r="AT141" i="25"/>
  <c r="AQ141" i="25"/>
  <c r="AR141" i="25" s="1"/>
  <c r="AR160" i="25" s="1"/>
  <c r="AQ160" i="25"/>
  <c r="AQ126" i="25"/>
  <c r="AQ161" i="25" s="1"/>
  <c r="AX133" i="26"/>
  <c r="AX131" i="26"/>
  <c r="AX130" i="26" s="1"/>
  <c r="AX196" i="27"/>
  <c r="AX187" i="27"/>
  <c r="AX189" i="27"/>
  <c r="AX199" i="27"/>
  <c r="AY199" i="27" s="1"/>
  <c r="AX197" i="27"/>
  <c r="AY197" i="27" s="1"/>
  <c r="AY222" i="27" s="1"/>
  <c r="AX190" i="27"/>
  <c r="AX232" i="27" s="1"/>
  <c r="AQ159" i="25"/>
  <c r="AY190" i="27"/>
  <c r="AY215" i="27" s="1"/>
  <c r="AX185" i="27"/>
  <c r="AY185" i="27" s="1"/>
  <c r="AY192" i="27"/>
  <c r="AR98" i="16"/>
  <c r="AR96" i="16"/>
  <c r="AS96" i="16" s="1"/>
  <c r="AR104" i="16"/>
  <c r="AR106" i="16"/>
  <c r="AR112" i="16"/>
  <c r="AR114" i="16"/>
  <c r="J179" i="26"/>
  <c r="J222" i="27"/>
  <c r="Z228" i="27"/>
  <c r="AA228" i="27"/>
  <c r="AB228" i="27"/>
  <c r="AX182" i="27"/>
  <c r="AX184" i="27"/>
  <c r="J216" i="27"/>
  <c r="AC229" i="27"/>
  <c r="J218" i="27"/>
  <c r="J226" i="27"/>
  <c r="J167" i="26"/>
  <c r="J220" i="27"/>
  <c r="AA201" i="27"/>
  <c r="J224" i="27"/>
  <c r="AB201" i="27"/>
  <c r="Z201" i="27"/>
  <c r="J169" i="26"/>
  <c r="J177" i="26"/>
  <c r="AC214" i="27"/>
  <c r="J165" i="26"/>
  <c r="AC218" i="27"/>
  <c r="AC223" i="27"/>
  <c r="AC225" i="27"/>
  <c r="AC227" i="27"/>
  <c r="J163" i="26"/>
  <c r="J213" i="27"/>
  <c r="J217" i="27"/>
  <c r="J221" i="27"/>
  <c r="J225" i="27"/>
  <c r="J229" i="27"/>
  <c r="J231" i="27"/>
  <c r="J162" i="26"/>
  <c r="J166" i="26"/>
  <c r="J170" i="26"/>
  <c r="J172" i="26"/>
  <c r="J174" i="26"/>
  <c r="J178" i="26"/>
  <c r="AX181" i="27"/>
  <c r="AY181" i="27" s="1"/>
  <c r="AY228" i="27" s="1"/>
  <c r="AC216" i="27"/>
  <c r="AC180" i="26"/>
  <c r="AC164" i="26"/>
  <c r="AB153" i="26"/>
  <c r="Z153" i="26"/>
  <c r="AC162" i="26"/>
  <c r="AC168" i="26"/>
  <c r="AC174" i="26"/>
  <c r="AC179" i="26"/>
  <c r="AQ137" i="25"/>
  <c r="AQ140" i="25"/>
  <c r="AQ125" i="25"/>
  <c r="AQ124" i="25"/>
  <c r="AQ123" i="25" s="1"/>
  <c r="AQ136" i="25"/>
  <c r="AQ152" i="25" s="1"/>
  <c r="AR136" i="25"/>
  <c r="AX223" i="27"/>
  <c r="AX166" i="26"/>
  <c r="AX217" i="27"/>
  <c r="AQ163" i="25"/>
  <c r="AX180" i="26"/>
  <c r="AX175" i="26"/>
  <c r="AX227" i="27"/>
  <c r="AX225" i="27"/>
  <c r="AX172" i="26"/>
  <c r="AX163" i="26"/>
  <c r="AX213" i="27"/>
  <c r="AX220" i="27"/>
  <c r="AX215" i="27"/>
  <c r="AX218" i="27"/>
  <c r="AX230" i="27"/>
  <c r="AX170" i="26"/>
  <c r="AX164" i="26"/>
  <c r="AX161" i="26"/>
  <c r="AX165" i="26"/>
  <c r="AX162" i="26"/>
  <c r="AX173" i="26"/>
  <c r="AX178" i="26"/>
  <c r="AX176" i="26"/>
  <c r="AX171" i="26"/>
  <c r="AX169" i="26"/>
  <c r="AY223" i="27"/>
  <c r="AY216" i="27"/>
  <c r="AY226" i="27"/>
  <c r="AY217" i="27"/>
  <c r="AY175" i="26"/>
  <c r="AY166" i="26"/>
  <c r="AY213" i="27"/>
  <c r="AR163" i="25"/>
  <c r="AY180" i="26"/>
  <c r="AY231" i="27"/>
  <c r="AY229" i="27"/>
  <c r="AY218" i="27"/>
  <c r="AY221" i="27"/>
  <c r="AY171" i="26"/>
  <c r="AY169" i="26"/>
  <c r="AY165" i="26"/>
  <c r="AY176" i="26"/>
  <c r="AY164" i="26"/>
  <c r="AQ157" i="25" l="1"/>
  <c r="AR123" i="25"/>
  <c r="AR157" i="25" s="1"/>
  <c r="AQ156" i="25"/>
  <c r="AS113" i="16"/>
  <c r="AS115" i="16"/>
  <c r="AS112" i="16"/>
  <c r="AY230" i="27"/>
  <c r="AY214" i="27"/>
  <c r="AX174" i="26"/>
  <c r="AX167" i="26"/>
  <c r="AX179" i="26"/>
  <c r="AX177" i="26"/>
  <c r="AX168" i="26"/>
  <c r="AY130" i="26"/>
  <c r="AQ162" i="25"/>
  <c r="AR131" i="25"/>
  <c r="AR162" i="25" s="1"/>
  <c r="AY170" i="26"/>
  <c r="AY162" i="26"/>
  <c r="AY178" i="26"/>
  <c r="AS107" i="16"/>
  <c r="AY220" i="27"/>
  <c r="AY219" i="27"/>
  <c r="AY232" i="27"/>
  <c r="AY225" i="27"/>
  <c r="AY227" i="27"/>
  <c r="AY224" i="27"/>
  <c r="AX229" i="27"/>
  <c r="AX231" i="27"/>
  <c r="AX219" i="27"/>
  <c r="AX222" i="27"/>
  <c r="AX214" i="27"/>
  <c r="AX228" i="27"/>
  <c r="AX226" i="27"/>
  <c r="AX224" i="27"/>
  <c r="AX216" i="27"/>
  <c r="AR152" i="25"/>
  <c r="AQ155" i="25"/>
  <c r="Y153" i="26"/>
  <c r="J176" i="26"/>
  <c r="J227" i="27"/>
  <c r="J223" i="27"/>
  <c r="Y201" i="27"/>
  <c r="AS106" i="16"/>
  <c r="AS105" i="16"/>
  <c r="AS104" i="16"/>
  <c r="AR115" i="16"/>
  <c r="AR113" i="16"/>
  <c r="AR107" i="16"/>
  <c r="AR105" i="16"/>
  <c r="AR126" i="25"/>
  <c r="AQ151" i="25"/>
  <c r="AQ153" i="25"/>
  <c r="Z167" i="26"/>
  <c r="AC167" i="26" s="1"/>
  <c r="Z163" i="26"/>
  <c r="AC163" i="26" s="1"/>
  <c r="Y156" i="25"/>
  <c r="AA155" i="25"/>
  <c r="AA156" i="25"/>
  <c r="AA143" i="25"/>
  <c r="Y155" i="25"/>
  <c r="Y161" i="25"/>
  <c r="AC161" i="25" s="1"/>
  <c r="J151" i="25"/>
  <c r="J155" i="25"/>
  <c r="J159" i="25"/>
  <c r="AR116" i="16"/>
  <c r="AR111" i="16"/>
  <c r="AR109" i="16"/>
  <c r="AR156" i="25" l="1"/>
  <c r="AR161" i="25"/>
  <c r="AR155" i="25"/>
  <c r="AY163" i="26"/>
  <c r="AY172" i="26"/>
  <c r="AY173" i="26"/>
  <c r="AY168" i="26"/>
  <c r="AY174" i="26"/>
  <c r="AY177" i="26"/>
  <c r="AY167" i="26"/>
  <c r="AY161" i="26"/>
  <c r="AY179" i="26"/>
  <c r="AR159" i="25"/>
  <c r="AC155" i="25"/>
  <c r="AC156" i="25"/>
  <c r="AR151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MURIELLE RUSTAT</author>
    <author>Murielle Rustat</author>
    <author>VIVIANE BOURDIC</author>
    <author>Yves Markowicz</author>
    <author>YVES MARKOWICZ</author>
  </authors>
  <commentList>
    <comment ref="E10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Dans le cas d'un enseignement mutualisé, indiquer la formation avec laquelle est mutualisé le cours.
Ex. L1 LEA anglais-espagnol
</t>
        </r>
      </text>
    </comment>
    <comment ref="H10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Préciser la nature de l'UE (et le cas échéant de l'EC ou de la matière) :
</t>
        </r>
        <r>
          <rPr>
            <b/>
            <sz val="9"/>
            <color indexed="81"/>
            <rFont val="Tahoma"/>
            <family val="2"/>
          </rPr>
          <t>- O :</t>
        </r>
        <r>
          <rPr>
            <sz val="9"/>
            <color indexed="81"/>
            <rFont val="Tahoma"/>
            <family val="2"/>
          </rPr>
          <t xml:space="preserve"> UE disciplinaire obligatoire
</t>
        </r>
        <r>
          <rPr>
            <b/>
            <sz val="9"/>
            <color indexed="81"/>
            <rFont val="Tahoma"/>
            <family val="2"/>
          </rPr>
          <t xml:space="preserve">- X : </t>
        </r>
        <r>
          <rPr>
            <sz val="9"/>
            <color indexed="81"/>
            <rFont val="Tahoma"/>
            <family val="2"/>
          </rPr>
          <t xml:space="preserve"> UE disciplinaire à choix sur liste
</t>
        </r>
        <r>
          <rPr>
            <b/>
            <sz val="9"/>
            <color indexed="81"/>
            <rFont val="Tahoma"/>
            <family val="2"/>
          </rPr>
          <t>- ETC :</t>
        </r>
        <r>
          <rPr>
            <sz val="9"/>
            <color indexed="81"/>
            <rFont val="Tahoma"/>
            <family val="2"/>
          </rPr>
          <t xml:space="preserve"> Enseignement Transversal à choix
</t>
        </r>
        <r>
          <rPr>
            <b/>
            <sz val="9"/>
            <color indexed="81"/>
            <rFont val="Tahoma"/>
            <family val="2"/>
          </rPr>
          <t>- F :</t>
        </r>
        <r>
          <rPr>
            <sz val="9"/>
            <color indexed="81"/>
            <rFont val="Tahoma"/>
            <family val="2"/>
          </rPr>
          <t xml:space="preserve"> UE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facultative (au-delà des 30 ECTS)
</t>
        </r>
        <r>
          <rPr>
            <b/>
            <sz val="9"/>
            <color indexed="81"/>
            <rFont val="Tahoma"/>
            <family val="2"/>
          </rPr>
          <t xml:space="preserve">- B : </t>
        </r>
        <r>
          <rPr>
            <sz val="9"/>
            <color indexed="81"/>
            <rFont val="Tahoma"/>
            <family val="2"/>
          </rPr>
          <t xml:space="preserve">Bonification (UE hors total des ECTS)
</t>
        </r>
      </text>
    </comment>
    <comment ref="I10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Pour UE et EC : préciser le nombre d'ECTS</t>
        </r>
        <r>
          <rPr>
            <sz val="9"/>
            <color indexed="81"/>
            <rFont val="Tahoma"/>
            <family val="2"/>
          </rPr>
          <t xml:space="preserve">
Pour la somme automatique des ECTS (total ECTS = cellule E44) :
En cas de crédits affectés à des EC,
mettre un * après le nombre d'ECTS
pour ne pas les compter 2 fois si des ECTS sont déjà indiqués au niveau de l'UE.</t>
        </r>
      </text>
    </comment>
    <comment ref="J10" authorId="2" shapeId="0" xr:uid="{00000000-0006-0000-0000-000004000000}">
      <text>
        <r>
          <rPr>
            <sz val="9"/>
            <color indexed="81"/>
            <rFont val="Tahoma"/>
            <family val="2"/>
          </rPr>
          <t xml:space="preserve">L’échelle des coefficients est cohérente avec celle des crédits attribués à chaque UE, à chaque EC et à chaque bloc de connaissances et de compétences. </t>
        </r>
      </text>
    </comment>
    <comment ref="K10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Plusieurs modalités d'évaluation sont possibles</t>
        </r>
        <r>
          <rPr>
            <sz val="9"/>
            <color indexed="81"/>
            <rFont val="Tahoma"/>
            <family val="2"/>
          </rPr>
          <t xml:space="preserve"> :
- une évaluation continue et une évaluation terminale (ECET),
- une évaluation continue intégrale (ECI),
- une évaluation terminale (ET).
</t>
        </r>
        <r>
          <rPr>
            <b/>
            <sz val="9"/>
            <color indexed="81"/>
            <rFont val="Tahoma"/>
            <family val="2"/>
          </rPr>
          <t>L'ECI</t>
        </r>
        <r>
          <rPr>
            <sz val="9"/>
            <color indexed="81"/>
            <rFont val="Tahoma"/>
            <family val="2"/>
          </rPr>
          <t xml:space="preserve"> porte sur 2 évaluations continues au minimum, aucune de ces évaluations ne peut compter pour plus de 50 % de la note finale.
</t>
        </r>
        <r>
          <rPr>
            <b/>
            <sz val="9"/>
            <color indexed="81"/>
            <rFont val="Tahoma"/>
            <family val="2"/>
          </rPr>
          <t>L'ECET</t>
        </r>
        <r>
          <rPr>
            <sz val="9"/>
            <color indexed="81"/>
            <rFont val="Tahoma"/>
            <family val="2"/>
          </rPr>
          <t xml:space="preserve"> porte sur 2 évaluations continues au minimum (aucune ne pouvant compter pour plus de 50% de la moyenne des évaluations continues) plus une évaluation terminale, et la moyenne des notes d'évaluation continue ne peut compter pour plus de 60 % de la note finale.
</t>
        </r>
        <r>
          <rPr>
            <b/>
            <u/>
            <sz val="9"/>
            <color indexed="81"/>
            <rFont val="Tahoma"/>
            <family val="2"/>
          </rPr>
          <t>Légende des couleurs des colonnes (G à P) correspondant à Evaluation initiale et Seconde chance</t>
        </r>
        <r>
          <rPr>
            <sz val="9"/>
            <color indexed="81"/>
            <rFont val="Tahoma"/>
            <family val="2"/>
          </rPr>
          <t xml:space="preserve"> :
</t>
        </r>
        <r>
          <rPr>
            <b/>
            <sz val="9"/>
            <color indexed="81"/>
            <rFont val="Tahoma"/>
            <family val="2"/>
          </rPr>
          <t>ECI</t>
        </r>
        <r>
          <rPr>
            <sz val="9"/>
            <color indexed="81"/>
            <rFont val="Tahoma"/>
            <family val="2"/>
          </rPr>
          <t xml:space="preserve">    : bleu + rouge ou bleu + rose ou bleu + noir + rose
</t>
        </r>
        <r>
          <rPr>
            <b/>
            <sz val="9"/>
            <color indexed="81"/>
            <rFont val="Tahoma"/>
            <family val="2"/>
          </rPr>
          <t>ECET</t>
        </r>
        <r>
          <rPr>
            <sz val="9"/>
            <color indexed="81"/>
            <rFont val="Tahoma"/>
            <family val="2"/>
          </rPr>
          <t xml:space="preserve">  : bleu + vert + noir + rose
</t>
        </r>
        <r>
          <rPr>
            <b/>
            <sz val="9"/>
            <color indexed="81"/>
            <rFont val="Tahoma"/>
            <family val="2"/>
          </rPr>
          <t>ET</t>
        </r>
        <r>
          <rPr>
            <sz val="9"/>
            <color indexed="81"/>
            <rFont val="Tahoma"/>
            <family val="2"/>
          </rPr>
          <t xml:space="preserve">      : vert + rose
</t>
        </r>
      </text>
    </comment>
    <comment ref="K12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
Evaluation initiale anciennement appelée session 1</t>
        </r>
      </text>
    </comment>
    <comment ref="R12" authorId="2" shapeId="0" xr:uid="{00000000-0006-0000-0000-000007000000}">
      <text>
        <r>
          <rPr>
            <sz val="9"/>
            <color indexed="81"/>
            <rFont val="Tahoma"/>
            <family val="2"/>
          </rPr>
          <t xml:space="preserve">La seconde chance anciennement appelée session de rattrapage.
</t>
        </r>
        <r>
          <rPr>
            <b/>
            <sz val="9"/>
            <color indexed="81"/>
            <rFont val="Tahoma"/>
            <family val="2"/>
          </rPr>
          <t xml:space="preserve">Dans le cadre de l'ECET ou l'ET : </t>
        </r>
        <r>
          <rPr>
            <sz val="9"/>
            <color indexed="81"/>
            <rFont val="Tahoma"/>
            <family val="2"/>
          </rPr>
          <t xml:space="preserve">
la seconde chance prend la forme d'une évaluation supplémentaire organisée après publication des résultats de l'évaluation initiale.
</t>
        </r>
        <r>
          <rPr>
            <b/>
            <sz val="9"/>
            <color indexed="81"/>
            <rFont val="Tahoma"/>
            <family val="2"/>
          </rPr>
          <t>Dans le cadre de l'ECI :</t>
        </r>
        <r>
          <rPr>
            <sz val="9"/>
            <color indexed="81"/>
            <rFont val="Tahoma"/>
            <family val="2"/>
          </rPr>
          <t xml:space="preserve">
La seconde chance peut :
- prendre la forme d'une évaluation supplémentaire organisée après publication des résultats de l'évaluation initiale.
- Ou être comprise dans les modalités de mise en oeuvre de l'évaluation continue intégrale.
</t>
        </r>
      </text>
    </comment>
    <comment ref="K1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Préciser les modalités de l'évaluation continue</t>
        </r>
        <r>
          <rPr>
            <sz val="9"/>
            <color indexed="81"/>
            <rFont val="Tahoma"/>
            <family val="2"/>
          </rPr>
          <t xml:space="preserve"> (s'il y a plusieurs modalités pour un même enseignement, les saisir dans la même cellule en faisant un retour à la ligne ALT+ touche Entrée)</t>
        </r>
        <r>
          <rPr>
            <sz val="9"/>
            <color indexed="81"/>
            <rFont val="Tahoma"/>
            <family val="2"/>
          </rPr>
          <t xml:space="preserve"> :
Ecrit  : E
Oral   : O
Rendus de travaux : RT
Rendu de projets : RP
Travaux pratiques : TP
Rapport/mémoire
Assiduité  : A
Autre </t>
        </r>
        <r>
          <rPr>
            <i/>
            <sz val="9"/>
            <color indexed="81"/>
            <rFont val="Tahoma"/>
            <family val="2"/>
          </rPr>
          <t>(à préciser)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 évaluations continues au minimum</t>
        </r>
      </text>
    </comment>
    <comment ref="L13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>Indiquer le coefficient (global ou par épreuve) ou le poids en %.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L'ECI</t>
        </r>
        <r>
          <rPr>
            <sz val="9"/>
            <color indexed="81"/>
            <rFont val="Tahoma"/>
            <family val="2"/>
          </rPr>
          <t xml:space="preserve"> porte sur 2 évaluations continues au minimum, aucune de ces évaluations ne peut compter pour plus de 50 % de la note finale.
</t>
        </r>
        <r>
          <rPr>
            <b/>
            <sz val="9"/>
            <color indexed="81"/>
            <rFont val="Tahoma"/>
            <family val="2"/>
          </rPr>
          <t>L'ECET</t>
        </r>
        <r>
          <rPr>
            <sz val="9"/>
            <color indexed="81"/>
            <rFont val="Tahoma"/>
            <family val="2"/>
          </rPr>
          <t xml:space="preserve"> porte sur deux évaluations continues au minimum  (aucune ne pouvant compter pour plus de  50 % de la moyenne des évaluations continues) plus une évaluation terminale.
La moyenne des notes d’évaluation continue ne peut compter pour plus de 60% de la note finale.
</t>
        </r>
      </text>
    </comment>
    <comment ref="M13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Préciser la nature de l'épreuve :</t>
        </r>
        <r>
          <rPr>
            <sz val="9"/>
            <color indexed="81"/>
            <rFont val="Tahoma"/>
            <family val="2"/>
          </rPr>
          <t xml:space="preserve">
Ecrit : </t>
        </r>
        <r>
          <rPr>
            <b/>
            <sz val="9"/>
            <color indexed="81"/>
            <rFont val="Tahoma"/>
            <family val="2"/>
          </rPr>
          <t>E</t>
        </r>
        <r>
          <rPr>
            <sz val="9"/>
            <color indexed="81"/>
            <rFont val="Tahoma"/>
            <family val="2"/>
          </rPr>
          <t xml:space="preserve">
Oral : </t>
        </r>
        <r>
          <rPr>
            <b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
Autre </t>
        </r>
        <r>
          <rPr>
            <i/>
            <sz val="9"/>
            <color indexed="81"/>
            <rFont val="Tahoma"/>
            <family val="2"/>
          </rPr>
          <t xml:space="preserve">(à préciser)
</t>
        </r>
        <r>
          <rPr>
            <sz val="9"/>
            <color indexed="81"/>
            <rFont val="Tahoma"/>
            <family val="2"/>
          </rPr>
          <t xml:space="preserve">
et la durée de l'épreuve.</t>
        </r>
      </text>
    </comment>
    <comment ref="N13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Si colonne remplie dans le cadre de l'ECET :
</t>
        </r>
        <r>
          <rPr>
            <b/>
            <sz val="9"/>
            <color indexed="81"/>
            <rFont val="Tahoma"/>
            <family val="2"/>
          </rPr>
          <t>L'ECET</t>
        </r>
        <r>
          <rPr>
            <sz val="9"/>
            <color indexed="81"/>
            <rFont val="Tahoma"/>
            <family val="2"/>
          </rPr>
          <t xml:space="preserve"> porte sur 2 évaluations continues au minimum (aucune ne pouvant compter pour plus de 50% de la moyenne des évaluations continues) plus</t>
        </r>
        <r>
          <rPr>
            <b/>
            <sz val="9"/>
            <color indexed="81"/>
            <rFont val="Tahoma"/>
            <family val="2"/>
          </rPr>
          <t xml:space="preserve"> une évaluation terminale</t>
        </r>
        <r>
          <rPr>
            <sz val="9"/>
            <color indexed="81"/>
            <rFont val="Tahoma"/>
            <family val="2"/>
          </rPr>
          <t>, et la moyenne des notes d'évaluation continue ne peut compter pour plus de 60 % de la note finale.</t>
        </r>
      </text>
    </comment>
    <comment ref="R13" authorId="0" shapeId="0" xr:uid="{00000000-0006-0000-0000-00000C000000}">
      <text>
        <r>
          <rPr>
            <sz val="9"/>
            <color indexed="81"/>
            <rFont val="Tahoma"/>
            <family val="2"/>
          </rPr>
          <t xml:space="preserve">Dans le cadre de </t>
        </r>
        <r>
          <rPr>
            <b/>
            <sz val="9"/>
            <color indexed="81"/>
            <rFont val="Tahoma"/>
            <family val="2"/>
          </rPr>
          <t xml:space="preserve"> l'ECI </t>
        </r>
        <r>
          <rPr>
            <sz val="9"/>
            <color indexed="81"/>
            <rFont val="Tahoma"/>
            <family val="2"/>
          </rPr>
          <t>indiquer par OUI ou NON si la seconde chance est comprise dans l'évaluation initiale.</t>
        </r>
        <r>
          <rPr>
            <sz val="9"/>
            <color indexed="81"/>
            <rFont val="Tahoma"/>
            <family val="2"/>
          </rPr>
          <t xml:space="preserve">
Si OUI, indiquer en commentaire (bas du tableau) les modalités de mise en oeuvre.
Ex. : la note de 2nde chance remplace la + basse note de CC
</t>
        </r>
      </text>
    </comment>
    <comment ref="S1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Dans le cadre de l'ECET</t>
        </r>
        <r>
          <rPr>
            <sz val="9"/>
            <color indexed="81"/>
            <rFont val="Tahoma"/>
            <family val="2"/>
          </rPr>
          <t xml:space="preserve"> :
préciser par oui ou non si la note d'évaluation continue est reportée.</t>
        </r>
      </text>
    </comment>
    <comment ref="T13" authorId="1" shapeId="0" xr:uid="{00000000-0006-0000-0000-00000E000000}">
      <text>
        <r>
          <rPr>
            <sz val="9"/>
            <color indexed="81"/>
            <rFont val="Tahoma"/>
            <family val="2"/>
          </rPr>
          <t xml:space="preserve">Indiquer le coefficient ou le poids en %.
</t>
        </r>
      </text>
    </comment>
    <comment ref="U13" authorId="1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Au titre de l'ECET, de l'ET et de l'ECI </t>
        </r>
        <r>
          <rPr>
            <sz val="9"/>
            <color indexed="81"/>
            <rFont val="Tahoma"/>
            <family val="2"/>
          </rPr>
          <t>: la seconde chance prend la forme d'une évaluation supplémentaire organisée après publication des résultats de l'évaluation initiale.</t>
        </r>
        <r>
          <rPr>
            <b/>
            <sz val="9"/>
            <color indexed="81"/>
            <rFont val="Tahoma"/>
            <family val="2"/>
          </rPr>
          <t xml:space="preserve">
Préciser la nature de l'épreuve : </t>
        </r>
        <r>
          <rPr>
            <sz val="9"/>
            <color indexed="81"/>
            <rFont val="Tahoma"/>
            <family val="2"/>
          </rPr>
          <t xml:space="preserve">
Ecrit : </t>
        </r>
        <r>
          <rPr>
            <b/>
            <sz val="9"/>
            <color indexed="81"/>
            <rFont val="Tahoma"/>
            <family val="2"/>
          </rPr>
          <t>E</t>
        </r>
        <r>
          <rPr>
            <sz val="9"/>
            <color indexed="81"/>
            <rFont val="Tahoma"/>
            <family val="2"/>
          </rPr>
          <t xml:space="preserve">
Oral : </t>
        </r>
        <r>
          <rPr>
            <b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
Autre </t>
        </r>
        <r>
          <rPr>
            <i/>
            <sz val="9"/>
            <color indexed="81"/>
            <rFont val="Tahoma"/>
            <family val="2"/>
          </rPr>
          <t>(à préciser)</t>
        </r>
        <r>
          <rPr>
            <sz val="9"/>
            <color indexed="81"/>
            <rFont val="Tahoma"/>
            <family val="2"/>
          </rPr>
          <t xml:space="preserve">
et la </t>
        </r>
        <r>
          <rPr>
            <b/>
            <sz val="9"/>
            <color indexed="81"/>
            <rFont val="Tahoma"/>
            <family val="2"/>
          </rPr>
          <t>durée de l'épreuve</t>
        </r>
      </text>
    </comment>
    <comment ref="AB48" authorId="3" shapeId="0" xr:uid="{00000000-0006-0000-0000-000010000000}">
      <text>
        <r>
          <rPr>
            <b/>
            <sz val="9"/>
            <color indexed="81"/>
            <rFont val="Tahoma"/>
            <family val="2"/>
          </rPr>
          <t>8h CTD + 22hTD = 30h = 20 séances</t>
        </r>
      </text>
    </comment>
    <comment ref="AB57" authorId="3" shapeId="0" xr:uid="{00000000-0006-0000-0000-000011000000}">
      <text>
        <r>
          <rPr>
            <b/>
            <sz val="9"/>
            <color indexed="81"/>
            <rFont val="Tahoma"/>
            <family val="2"/>
          </rPr>
          <t>8h CTD + 22hTD = 30h = 20 séances</t>
        </r>
      </text>
    </comment>
    <comment ref="AC88" authorId="4" shapeId="0" xr:uid="{00000000-0006-0000-0000-000012000000}">
      <text>
        <r>
          <rPr>
            <b/>
            <sz val="9"/>
            <color indexed="81"/>
            <rFont val="Tahoma"/>
            <family val="2"/>
          </rPr>
          <t>15h TP + 6h terrain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MURIELLE RUSTAT</author>
    <author>Murielle Rustat</author>
    <author>VIVIANE BOURDIC</author>
    <author>Yves Markowicz</author>
    <author>YVES MARKOWICZ</author>
  </authors>
  <commentList>
    <comment ref="E10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Dans le cas d'un enseignement mutualisé, indiquer la formation avec laquelle est mutualisé le cours.
Ex. L1 LEA anglais-espagnol
</t>
        </r>
      </text>
    </comment>
    <comment ref="G10" authorId="1" shapeId="0" xr:uid="{00000000-0006-0000-0100-000002000000}">
      <text>
        <r>
          <rPr>
            <sz val="9"/>
            <color indexed="81"/>
            <rFont val="Tahoma"/>
            <family val="2"/>
          </rPr>
          <t xml:space="preserve">Préciser la nature de l'UE (et le cas échéant de l'EC ou de la matière) :
</t>
        </r>
        <r>
          <rPr>
            <b/>
            <sz val="9"/>
            <color indexed="81"/>
            <rFont val="Tahoma"/>
            <family val="2"/>
          </rPr>
          <t>- O :</t>
        </r>
        <r>
          <rPr>
            <sz val="9"/>
            <color indexed="81"/>
            <rFont val="Tahoma"/>
            <family val="2"/>
          </rPr>
          <t xml:space="preserve"> UE disciplinaire obligatoire
</t>
        </r>
        <r>
          <rPr>
            <b/>
            <sz val="9"/>
            <color indexed="81"/>
            <rFont val="Tahoma"/>
            <family val="2"/>
          </rPr>
          <t xml:space="preserve">- X : </t>
        </r>
        <r>
          <rPr>
            <sz val="9"/>
            <color indexed="81"/>
            <rFont val="Tahoma"/>
            <family val="2"/>
          </rPr>
          <t xml:space="preserve"> UE disciplinaire à choix sur liste
</t>
        </r>
        <r>
          <rPr>
            <b/>
            <sz val="9"/>
            <color indexed="81"/>
            <rFont val="Tahoma"/>
            <family val="2"/>
          </rPr>
          <t>- ETC :</t>
        </r>
        <r>
          <rPr>
            <sz val="9"/>
            <color indexed="81"/>
            <rFont val="Tahoma"/>
            <family val="2"/>
          </rPr>
          <t xml:space="preserve"> Enseignement Transversal à choix
</t>
        </r>
        <r>
          <rPr>
            <b/>
            <sz val="9"/>
            <color indexed="81"/>
            <rFont val="Tahoma"/>
            <family val="2"/>
          </rPr>
          <t>- F :</t>
        </r>
        <r>
          <rPr>
            <sz val="9"/>
            <color indexed="81"/>
            <rFont val="Tahoma"/>
            <family val="2"/>
          </rPr>
          <t xml:space="preserve"> UE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facultative (au-delà des 30 ECTS)
</t>
        </r>
        <r>
          <rPr>
            <b/>
            <sz val="9"/>
            <color indexed="81"/>
            <rFont val="Tahoma"/>
            <family val="2"/>
          </rPr>
          <t xml:space="preserve">- B : </t>
        </r>
        <r>
          <rPr>
            <sz val="9"/>
            <color indexed="81"/>
            <rFont val="Tahoma"/>
            <family val="2"/>
          </rPr>
          <t xml:space="preserve">Bonification (UE hors total des ECTS)
</t>
        </r>
      </text>
    </comment>
    <comment ref="H10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Pour UE et EC : préciser le nombre d'ECTS</t>
        </r>
        <r>
          <rPr>
            <sz val="9"/>
            <color indexed="81"/>
            <rFont val="Tahoma"/>
            <family val="2"/>
          </rPr>
          <t xml:space="preserve">
Pour la somme automatique des ECTS (total ECTS = cellule E44) :
En cas de crédits affectés à des EC,
mettre un * après le nombre d'ECTS
pour ne pas les compter 2 fois si des ECTS sont déjà indiqués au niveau de l'UE.</t>
        </r>
      </text>
    </comment>
    <comment ref="I10" authorId="2" shapeId="0" xr:uid="{00000000-0006-0000-0100-000004000000}">
      <text>
        <r>
          <rPr>
            <sz val="9"/>
            <color indexed="81"/>
            <rFont val="Tahoma"/>
            <family val="2"/>
          </rPr>
          <t xml:space="preserve">L’échelle des coefficients est cohérente avec celle des crédits attribués à chaque UE, à chaque EC et à chaque bloc de connaissances et de compétences. </t>
        </r>
      </text>
    </comment>
    <comment ref="J10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Plusieurs modalités d'évaluation sont possibles</t>
        </r>
        <r>
          <rPr>
            <sz val="9"/>
            <color indexed="81"/>
            <rFont val="Tahoma"/>
            <family val="2"/>
          </rPr>
          <t xml:space="preserve"> :
- une évaluation continue et une évaluation terminale (ECET),
- une évaluation continue intégrale (ECI),
- une évaluation terminale (ET).
</t>
        </r>
        <r>
          <rPr>
            <b/>
            <sz val="9"/>
            <color indexed="81"/>
            <rFont val="Tahoma"/>
            <family val="2"/>
          </rPr>
          <t>L'ECI</t>
        </r>
        <r>
          <rPr>
            <sz val="9"/>
            <color indexed="81"/>
            <rFont val="Tahoma"/>
            <family val="2"/>
          </rPr>
          <t xml:space="preserve"> porte sur 2 évaluations continues au minimum, aucune de ces évaluations ne peut compter pour plus de 50 % de la note finale.
</t>
        </r>
        <r>
          <rPr>
            <b/>
            <sz val="9"/>
            <color indexed="81"/>
            <rFont val="Tahoma"/>
            <family val="2"/>
          </rPr>
          <t>L'ECET</t>
        </r>
        <r>
          <rPr>
            <sz val="9"/>
            <color indexed="81"/>
            <rFont val="Tahoma"/>
            <family val="2"/>
          </rPr>
          <t xml:space="preserve"> porte sur 2 évaluations continues au minimum (aucune ne pouvant compter pour plus de 50% de la moyenne des évaluations continues) plus une évaluation terminale, et la moyenne des notes d'évaluation continue ne peut compter pour plus de 60 % de la note finale.
</t>
        </r>
        <r>
          <rPr>
            <b/>
            <u/>
            <sz val="9"/>
            <color indexed="81"/>
            <rFont val="Tahoma"/>
            <family val="2"/>
          </rPr>
          <t>Légende des couleurs des colonnes (G à P) correspondant à Evaluation initiale et Seconde chance</t>
        </r>
        <r>
          <rPr>
            <sz val="9"/>
            <color indexed="81"/>
            <rFont val="Tahoma"/>
            <family val="2"/>
          </rPr>
          <t xml:space="preserve"> :
</t>
        </r>
        <r>
          <rPr>
            <b/>
            <sz val="9"/>
            <color indexed="81"/>
            <rFont val="Tahoma"/>
            <family val="2"/>
          </rPr>
          <t>ECI</t>
        </r>
        <r>
          <rPr>
            <sz val="9"/>
            <color indexed="81"/>
            <rFont val="Tahoma"/>
            <family val="2"/>
          </rPr>
          <t xml:space="preserve">    : bleu + rouge ou bleu + rose ou bleu + noir + rose
</t>
        </r>
        <r>
          <rPr>
            <b/>
            <sz val="9"/>
            <color indexed="81"/>
            <rFont val="Tahoma"/>
            <family val="2"/>
          </rPr>
          <t>ECET</t>
        </r>
        <r>
          <rPr>
            <sz val="9"/>
            <color indexed="81"/>
            <rFont val="Tahoma"/>
            <family val="2"/>
          </rPr>
          <t xml:space="preserve">  : bleu + vert + noir + rose
</t>
        </r>
        <r>
          <rPr>
            <b/>
            <sz val="9"/>
            <color indexed="81"/>
            <rFont val="Tahoma"/>
            <family val="2"/>
          </rPr>
          <t>ET</t>
        </r>
        <r>
          <rPr>
            <sz val="9"/>
            <color indexed="81"/>
            <rFont val="Tahoma"/>
            <family val="2"/>
          </rPr>
          <t xml:space="preserve">      : vert + rose
</t>
        </r>
      </text>
    </comment>
    <comment ref="J12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
Evaluation initiale anciennement appelée session 1</t>
        </r>
      </text>
    </comment>
    <comment ref="Q12" authorId="2" shapeId="0" xr:uid="{00000000-0006-0000-0100-000007000000}">
      <text>
        <r>
          <rPr>
            <sz val="9"/>
            <color indexed="81"/>
            <rFont val="Tahoma"/>
            <family val="2"/>
          </rPr>
          <t xml:space="preserve">La seconde chance anciennement appelée session de rattrapage.
</t>
        </r>
        <r>
          <rPr>
            <b/>
            <sz val="9"/>
            <color indexed="81"/>
            <rFont val="Tahoma"/>
            <family val="2"/>
          </rPr>
          <t xml:space="preserve">Dans le cadre de l'ECET ou l'ET : </t>
        </r>
        <r>
          <rPr>
            <sz val="9"/>
            <color indexed="81"/>
            <rFont val="Tahoma"/>
            <family val="2"/>
          </rPr>
          <t xml:space="preserve">
la seconde chance prend la forme d'une évaluation supplémentaire organisée après publication des résultats de l'évaluation initiale.
</t>
        </r>
        <r>
          <rPr>
            <b/>
            <sz val="9"/>
            <color indexed="81"/>
            <rFont val="Tahoma"/>
            <family val="2"/>
          </rPr>
          <t>Dans le cadre de l'ECI :</t>
        </r>
        <r>
          <rPr>
            <sz val="9"/>
            <color indexed="81"/>
            <rFont val="Tahoma"/>
            <family val="2"/>
          </rPr>
          <t xml:space="preserve">
La seconde chance peut :
- prendre la forme d'une évaluation supplémentaire organisée après publication des résultats de l'évaluation initiale.
- Ou être comprise dans les modalités de mise en oeuvre de l'évaluation continue intégrale.
</t>
        </r>
      </text>
    </comment>
    <comment ref="J13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Préciser les modalités de l'évaluation continue</t>
        </r>
        <r>
          <rPr>
            <sz val="9"/>
            <color indexed="81"/>
            <rFont val="Tahoma"/>
            <family val="2"/>
          </rPr>
          <t xml:space="preserve"> (s'il y a plusieurs modalités pour un même enseignement, les saisir dans la même cellule en faisant un retour à la ligne ALT+ touche Entrée)</t>
        </r>
        <r>
          <rPr>
            <sz val="9"/>
            <color indexed="81"/>
            <rFont val="Tahoma"/>
            <family val="2"/>
          </rPr>
          <t xml:space="preserve"> :
Ecrit  : E
Oral   : O
Rendus de travaux : RT
Rendu de projets : RP
Travaux pratiques : TP
Rapport/mémoire
Assiduité  : A
Autre </t>
        </r>
        <r>
          <rPr>
            <i/>
            <sz val="9"/>
            <color indexed="81"/>
            <rFont val="Tahoma"/>
            <family val="2"/>
          </rPr>
          <t>(à préciser)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 évaluations continues au minimum</t>
        </r>
      </text>
    </comment>
    <comment ref="K13" authorId="2" shapeId="0" xr:uid="{00000000-0006-0000-0100-000009000000}">
      <text>
        <r>
          <rPr>
            <b/>
            <sz val="9"/>
            <color indexed="81"/>
            <rFont val="Tahoma"/>
            <family val="2"/>
          </rPr>
          <t>Indiquer le coefficient (global ou par épreuve) ou le poids en %.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L'ECI</t>
        </r>
        <r>
          <rPr>
            <sz val="9"/>
            <color indexed="81"/>
            <rFont val="Tahoma"/>
            <family val="2"/>
          </rPr>
          <t xml:space="preserve"> porte sur 2 évaluations continues au minimum, aucune de ces évaluations ne peut compter pour plus de 50 % de la note finale.
</t>
        </r>
        <r>
          <rPr>
            <b/>
            <sz val="9"/>
            <color indexed="81"/>
            <rFont val="Tahoma"/>
            <family val="2"/>
          </rPr>
          <t>L'ECET</t>
        </r>
        <r>
          <rPr>
            <sz val="9"/>
            <color indexed="81"/>
            <rFont val="Tahoma"/>
            <family val="2"/>
          </rPr>
          <t xml:space="preserve"> porte sur deux évaluations continues au minimum  (aucune ne pouvant compter pour plus de  50 % de la moyenne des évaluations continues) plus une évaluation terminale.
La moyenne des notes d’évaluation continue ne peut compter pour plus de 60% de la note finale.
</t>
        </r>
      </text>
    </comment>
    <comment ref="L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Préciser la nature de l'épreuve :</t>
        </r>
        <r>
          <rPr>
            <sz val="9"/>
            <color indexed="81"/>
            <rFont val="Tahoma"/>
            <family val="2"/>
          </rPr>
          <t xml:space="preserve">
Ecrit : </t>
        </r>
        <r>
          <rPr>
            <b/>
            <sz val="9"/>
            <color indexed="81"/>
            <rFont val="Tahoma"/>
            <family val="2"/>
          </rPr>
          <t>E</t>
        </r>
        <r>
          <rPr>
            <sz val="9"/>
            <color indexed="81"/>
            <rFont val="Tahoma"/>
            <family val="2"/>
          </rPr>
          <t xml:space="preserve">
Oral : </t>
        </r>
        <r>
          <rPr>
            <b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
Autre </t>
        </r>
        <r>
          <rPr>
            <i/>
            <sz val="9"/>
            <color indexed="81"/>
            <rFont val="Tahoma"/>
            <family val="2"/>
          </rPr>
          <t xml:space="preserve">(à préciser)
</t>
        </r>
        <r>
          <rPr>
            <sz val="9"/>
            <color indexed="81"/>
            <rFont val="Tahoma"/>
            <family val="2"/>
          </rPr>
          <t xml:space="preserve">
et la durée de l'épreuve.</t>
        </r>
      </text>
    </comment>
    <comment ref="M13" authorId="0" shapeId="0" xr:uid="{00000000-0006-0000-0100-00000B000000}">
      <text>
        <r>
          <rPr>
            <sz val="9"/>
            <color indexed="81"/>
            <rFont val="Tahoma"/>
            <family val="2"/>
          </rPr>
          <t xml:space="preserve">Si colonne remplie dans le cadre de l'ECET :
</t>
        </r>
        <r>
          <rPr>
            <b/>
            <sz val="9"/>
            <color indexed="81"/>
            <rFont val="Tahoma"/>
            <family val="2"/>
          </rPr>
          <t>L'ECET</t>
        </r>
        <r>
          <rPr>
            <sz val="9"/>
            <color indexed="81"/>
            <rFont val="Tahoma"/>
            <family val="2"/>
          </rPr>
          <t xml:space="preserve"> porte sur 2 évaluations continues au minimum (aucune ne pouvant compter pour plus de 50% de la moyenne des évaluations continues) plus</t>
        </r>
        <r>
          <rPr>
            <b/>
            <sz val="9"/>
            <color indexed="81"/>
            <rFont val="Tahoma"/>
            <family val="2"/>
          </rPr>
          <t xml:space="preserve"> une évaluation terminale</t>
        </r>
        <r>
          <rPr>
            <sz val="9"/>
            <color indexed="81"/>
            <rFont val="Tahoma"/>
            <family val="2"/>
          </rPr>
          <t>, et la moyenne des notes d'évaluation continue ne peut compter pour plus de 60 % de la note finale.</t>
        </r>
      </text>
    </comment>
    <comment ref="Q13" authorId="0" shapeId="0" xr:uid="{00000000-0006-0000-0100-00000C000000}">
      <text>
        <r>
          <rPr>
            <sz val="9"/>
            <color indexed="81"/>
            <rFont val="Tahoma"/>
            <family val="2"/>
          </rPr>
          <t xml:space="preserve">Dans le cadre de </t>
        </r>
        <r>
          <rPr>
            <b/>
            <sz val="9"/>
            <color indexed="81"/>
            <rFont val="Tahoma"/>
            <family val="2"/>
          </rPr>
          <t xml:space="preserve"> l'ECI </t>
        </r>
        <r>
          <rPr>
            <sz val="9"/>
            <color indexed="81"/>
            <rFont val="Tahoma"/>
            <family val="2"/>
          </rPr>
          <t>indiquer par OUI ou NON si la seconde chance est comprise dans l'évaluation initiale.</t>
        </r>
        <r>
          <rPr>
            <sz val="9"/>
            <color indexed="81"/>
            <rFont val="Tahoma"/>
            <family val="2"/>
          </rPr>
          <t xml:space="preserve">
Si OUI, indiquer en commentaire (bas du tableau) les modalités de mise en oeuvre.
Ex. : la note de 2nde chance remplace la + basse note de CC
</t>
        </r>
      </text>
    </comment>
    <comment ref="R13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Dans le cadre de l'ECET</t>
        </r>
        <r>
          <rPr>
            <sz val="9"/>
            <color indexed="81"/>
            <rFont val="Tahoma"/>
            <family val="2"/>
          </rPr>
          <t xml:space="preserve"> :
préciser par oui ou non si la note d'évaluation continue est reportée.</t>
        </r>
      </text>
    </comment>
    <comment ref="S13" authorId="1" shapeId="0" xr:uid="{00000000-0006-0000-0100-00000E000000}">
      <text>
        <r>
          <rPr>
            <sz val="9"/>
            <color indexed="81"/>
            <rFont val="Tahoma"/>
            <family val="2"/>
          </rPr>
          <t xml:space="preserve">Indiquer le coefficient ou le poids en %.
</t>
        </r>
      </text>
    </comment>
    <comment ref="T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Au titre de l'ECET, de l'ET et de l'ECI </t>
        </r>
        <r>
          <rPr>
            <sz val="9"/>
            <color indexed="81"/>
            <rFont val="Tahoma"/>
            <family val="2"/>
          </rPr>
          <t>: la seconde chance prend la forme d'une évaluation supplémentaire organisée après publication des résultats de l'évaluation initiale.</t>
        </r>
        <r>
          <rPr>
            <b/>
            <sz val="9"/>
            <color indexed="81"/>
            <rFont val="Tahoma"/>
            <family val="2"/>
          </rPr>
          <t xml:space="preserve">
Préciser la nature de l'épreuve : </t>
        </r>
        <r>
          <rPr>
            <sz val="9"/>
            <color indexed="81"/>
            <rFont val="Tahoma"/>
            <family val="2"/>
          </rPr>
          <t xml:space="preserve">
Ecrit : </t>
        </r>
        <r>
          <rPr>
            <b/>
            <sz val="9"/>
            <color indexed="81"/>
            <rFont val="Tahoma"/>
            <family val="2"/>
          </rPr>
          <t>E</t>
        </r>
        <r>
          <rPr>
            <sz val="9"/>
            <color indexed="81"/>
            <rFont val="Tahoma"/>
            <family val="2"/>
          </rPr>
          <t xml:space="preserve">
Oral : </t>
        </r>
        <r>
          <rPr>
            <b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
Autre </t>
        </r>
        <r>
          <rPr>
            <i/>
            <sz val="9"/>
            <color indexed="81"/>
            <rFont val="Tahoma"/>
            <family val="2"/>
          </rPr>
          <t>(à préciser)</t>
        </r>
        <r>
          <rPr>
            <sz val="9"/>
            <color indexed="81"/>
            <rFont val="Tahoma"/>
            <family val="2"/>
          </rPr>
          <t xml:space="preserve">
et la </t>
        </r>
        <r>
          <rPr>
            <b/>
            <sz val="9"/>
            <color indexed="81"/>
            <rFont val="Tahoma"/>
            <family val="2"/>
          </rPr>
          <t>durée de l'épreuve</t>
        </r>
      </text>
    </comment>
    <comment ref="AA60" authorId="3" shapeId="0" xr:uid="{00000000-0006-0000-0100-000010000000}">
      <text>
        <r>
          <rPr>
            <b/>
            <sz val="9"/>
            <color indexed="81"/>
            <rFont val="Tahoma"/>
            <family val="2"/>
          </rPr>
          <t>8h CTD + 22hTD = 30h = 20 séances</t>
        </r>
      </text>
    </comment>
    <comment ref="AA71" authorId="3" shapeId="0" xr:uid="{00000000-0006-0000-0100-000011000000}">
      <text>
        <r>
          <rPr>
            <b/>
            <sz val="9"/>
            <color indexed="81"/>
            <rFont val="Tahoma"/>
            <family val="2"/>
          </rPr>
          <t>8h CTD + 22hTD = 30h = 20 séances</t>
        </r>
      </text>
    </comment>
    <comment ref="AB111" authorId="4" shapeId="0" xr:uid="{00000000-0006-0000-0100-000012000000}">
      <text>
        <r>
          <rPr>
            <b/>
            <sz val="9"/>
            <color indexed="81"/>
            <rFont val="Tahoma"/>
            <family val="2"/>
          </rPr>
          <t>24h TP
+ 6h terrain</t>
        </r>
      </text>
    </comment>
    <comment ref="AB115" authorId="4" shapeId="0" xr:uid="{00000000-0006-0000-0100-000013000000}">
      <text>
        <r>
          <rPr>
            <b/>
            <sz val="9"/>
            <color indexed="81"/>
            <rFont val="Tahoma"/>
            <family val="2"/>
          </rPr>
          <t>24h TP + 6h terrain</t>
        </r>
      </text>
    </comment>
    <comment ref="AB117" authorId="4" shapeId="0" xr:uid="{00000000-0006-0000-0100-000014000000}">
      <text>
        <r>
          <rPr>
            <b/>
            <sz val="9"/>
            <color indexed="81"/>
            <rFont val="Tahoma"/>
            <family val="2"/>
          </rPr>
          <t>12h TP + 6h terrain</t>
        </r>
      </text>
    </comment>
    <comment ref="Y143" authorId="2" shapeId="0" xr:uid="{00000000-0006-0000-0100-000015000000}">
      <text>
        <r>
          <rPr>
            <sz val="9"/>
            <color indexed="81"/>
            <rFont val="Tahoma"/>
            <family val="2"/>
          </rPr>
          <t xml:space="preserve">Le total Nbre d'heures par colonne est automatisé : si vous ne souhaitez pas qu'un nbre soit comptabilisé dans le total (ex. UE à choix) vous devez mettre une * à côté du nombre.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MURIELLE RUSTAT</author>
    <author>Murielle Rustat</author>
    <author>VIVIANE BOURDIC</author>
    <author>YVES MARKOWICZ</author>
  </authors>
  <commentList>
    <comment ref="E10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Dans le cas d'un enseignement mutualisé, indiquer la formation avec laquelle est mutualisé le cours.
Ex. L1 LEA anglais-espagnol
</t>
        </r>
      </text>
    </comment>
    <comment ref="G10" authorId="1" shapeId="0" xr:uid="{00000000-0006-0000-0200-000002000000}">
      <text>
        <r>
          <rPr>
            <sz val="9"/>
            <color indexed="81"/>
            <rFont val="Tahoma"/>
            <family val="2"/>
          </rPr>
          <t xml:space="preserve">Préciser la nature de l'UE (et le cas échéant de l'EC ou de la matière) :
</t>
        </r>
        <r>
          <rPr>
            <b/>
            <sz val="9"/>
            <color indexed="81"/>
            <rFont val="Tahoma"/>
            <family val="2"/>
          </rPr>
          <t>- O :</t>
        </r>
        <r>
          <rPr>
            <sz val="9"/>
            <color indexed="81"/>
            <rFont val="Tahoma"/>
            <family val="2"/>
          </rPr>
          <t xml:space="preserve"> UE disciplinaire obligatoire
</t>
        </r>
        <r>
          <rPr>
            <b/>
            <sz val="9"/>
            <color indexed="81"/>
            <rFont val="Tahoma"/>
            <family val="2"/>
          </rPr>
          <t xml:space="preserve">- X : </t>
        </r>
        <r>
          <rPr>
            <sz val="9"/>
            <color indexed="81"/>
            <rFont val="Tahoma"/>
            <family val="2"/>
          </rPr>
          <t xml:space="preserve"> UE disciplinaire à choix sur liste
</t>
        </r>
        <r>
          <rPr>
            <b/>
            <sz val="9"/>
            <color indexed="81"/>
            <rFont val="Tahoma"/>
            <family val="2"/>
          </rPr>
          <t>- ETC :</t>
        </r>
        <r>
          <rPr>
            <sz val="9"/>
            <color indexed="81"/>
            <rFont val="Tahoma"/>
            <family val="2"/>
          </rPr>
          <t xml:space="preserve"> Enseignement Transversal à choix
</t>
        </r>
        <r>
          <rPr>
            <b/>
            <sz val="9"/>
            <color indexed="81"/>
            <rFont val="Tahoma"/>
            <family val="2"/>
          </rPr>
          <t>- F :</t>
        </r>
        <r>
          <rPr>
            <sz val="9"/>
            <color indexed="81"/>
            <rFont val="Tahoma"/>
            <family val="2"/>
          </rPr>
          <t xml:space="preserve"> UE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facultative (au-delà des 30 ECTS)
</t>
        </r>
        <r>
          <rPr>
            <b/>
            <sz val="9"/>
            <color indexed="81"/>
            <rFont val="Tahoma"/>
            <family val="2"/>
          </rPr>
          <t xml:space="preserve">- B : </t>
        </r>
        <r>
          <rPr>
            <sz val="9"/>
            <color indexed="81"/>
            <rFont val="Tahoma"/>
            <family val="2"/>
          </rPr>
          <t xml:space="preserve">Bonification (UE hors total des ECTS)
</t>
        </r>
      </text>
    </comment>
    <comment ref="H10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Pour UE et EC : préciser le nombre d'ECTS</t>
        </r>
        <r>
          <rPr>
            <sz val="9"/>
            <color indexed="81"/>
            <rFont val="Tahoma"/>
            <family val="2"/>
          </rPr>
          <t xml:space="preserve">
Pour la somme automatique des ECTS (total ECTS = cellule E44) :
En cas de crédits affectés à des EC,
mettre un * après le nombre d'ECTS
pour ne pas les compter 2 fois si des ECTS sont déjà indiqués au niveau de l'UE.</t>
        </r>
      </text>
    </comment>
    <comment ref="I10" authorId="2" shapeId="0" xr:uid="{00000000-0006-0000-0200-000004000000}">
      <text>
        <r>
          <rPr>
            <sz val="9"/>
            <color indexed="81"/>
            <rFont val="Tahoma"/>
            <family val="2"/>
          </rPr>
          <t xml:space="preserve">L’échelle des coefficients est cohérente avec celle des crédits attribués à chaque UE, à chaque EC et à chaque bloc de connaissances et de compétences. </t>
        </r>
      </text>
    </comment>
    <comment ref="J10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Plusieurs modalités d'évaluation sont possibles</t>
        </r>
        <r>
          <rPr>
            <sz val="9"/>
            <color indexed="81"/>
            <rFont val="Tahoma"/>
            <family val="2"/>
          </rPr>
          <t xml:space="preserve"> :
- une évaluation continue et une évaluation terminale (ECET),
- une évaluation continue intégrale (ECI),
- une évaluation terminale (ET).
</t>
        </r>
        <r>
          <rPr>
            <b/>
            <sz val="9"/>
            <color indexed="81"/>
            <rFont val="Tahoma"/>
            <family val="2"/>
          </rPr>
          <t>L'ECI</t>
        </r>
        <r>
          <rPr>
            <sz val="9"/>
            <color indexed="81"/>
            <rFont val="Tahoma"/>
            <family val="2"/>
          </rPr>
          <t xml:space="preserve"> porte sur 2 évaluations continues au minimum, aucune de ces évaluations ne peut compter pour plus de 50 % de la note finale.
</t>
        </r>
        <r>
          <rPr>
            <b/>
            <sz val="9"/>
            <color indexed="81"/>
            <rFont val="Tahoma"/>
            <family val="2"/>
          </rPr>
          <t>L'ECET</t>
        </r>
        <r>
          <rPr>
            <sz val="9"/>
            <color indexed="81"/>
            <rFont val="Tahoma"/>
            <family val="2"/>
          </rPr>
          <t xml:space="preserve"> porte sur 2 évaluations continues au minimum (aucune ne pouvant compter pour plus de 50% de la moyenne des évaluations continues) plus une évaluation terminale, et la moyenne des notes d'évaluation continue ne peut compter pour plus de 60 % de la note finale.
</t>
        </r>
        <r>
          <rPr>
            <b/>
            <u/>
            <sz val="9"/>
            <color indexed="81"/>
            <rFont val="Tahoma"/>
            <family val="2"/>
          </rPr>
          <t>Légende des couleurs des colonnes (G à P) correspondant à Evaluation initiale et Seconde chance</t>
        </r>
        <r>
          <rPr>
            <sz val="9"/>
            <color indexed="81"/>
            <rFont val="Tahoma"/>
            <family val="2"/>
          </rPr>
          <t xml:space="preserve"> :
</t>
        </r>
        <r>
          <rPr>
            <b/>
            <sz val="9"/>
            <color indexed="81"/>
            <rFont val="Tahoma"/>
            <family val="2"/>
          </rPr>
          <t>ECI</t>
        </r>
        <r>
          <rPr>
            <sz val="9"/>
            <color indexed="81"/>
            <rFont val="Tahoma"/>
            <family val="2"/>
          </rPr>
          <t xml:space="preserve">    : bleu + rouge ou bleu + rose ou bleu + noir + rose
</t>
        </r>
        <r>
          <rPr>
            <b/>
            <sz val="9"/>
            <color indexed="81"/>
            <rFont val="Tahoma"/>
            <family val="2"/>
          </rPr>
          <t>ECET</t>
        </r>
        <r>
          <rPr>
            <sz val="9"/>
            <color indexed="81"/>
            <rFont val="Tahoma"/>
            <family val="2"/>
          </rPr>
          <t xml:space="preserve">  : bleu + vert + noir + rose
</t>
        </r>
        <r>
          <rPr>
            <b/>
            <sz val="9"/>
            <color indexed="81"/>
            <rFont val="Tahoma"/>
            <family val="2"/>
          </rPr>
          <t>ET</t>
        </r>
        <r>
          <rPr>
            <sz val="9"/>
            <color indexed="81"/>
            <rFont val="Tahoma"/>
            <family val="2"/>
          </rPr>
          <t xml:space="preserve">      : vert + rose
</t>
        </r>
      </text>
    </comment>
    <comment ref="J12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
Evaluation initiale anciennement appelée session 1</t>
        </r>
      </text>
    </comment>
    <comment ref="Q12" authorId="2" shapeId="0" xr:uid="{00000000-0006-0000-0200-000007000000}">
      <text>
        <r>
          <rPr>
            <sz val="9"/>
            <color indexed="81"/>
            <rFont val="Tahoma"/>
            <family val="2"/>
          </rPr>
          <t xml:space="preserve">La seconde chance anciennement appelée session de rattrapage.
</t>
        </r>
        <r>
          <rPr>
            <b/>
            <sz val="9"/>
            <color indexed="81"/>
            <rFont val="Tahoma"/>
            <family val="2"/>
          </rPr>
          <t xml:space="preserve">Dans le cadre de l'ECET ou l'ET : </t>
        </r>
        <r>
          <rPr>
            <sz val="9"/>
            <color indexed="81"/>
            <rFont val="Tahoma"/>
            <family val="2"/>
          </rPr>
          <t xml:space="preserve">
la seconde chance prend la forme d'une évaluation supplémentaire organisée après publication des résultats de l'évaluation initiale.
</t>
        </r>
        <r>
          <rPr>
            <b/>
            <sz val="9"/>
            <color indexed="81"/>
            <rFont val="Tahoma"/>
            <family val="2"/>
          </rPr>
          <t>Dans le cadre de l'ECI :</t>
        </r>
        <r>
          <rPr>
            <sz val="9"/>
            <color indexed="81"/>
            <rFont val="Tahoma"/>
            <family val="2"/>
          </rPr>
          <t xml:space="preserve">
La seconde chance peut :
- prendre la forme d'une évaluation supplémentaire organisée après publication des résultats de l'évaluation initiale.
- Ou être comprise dans les modalités de mise en oeuvre de l'évaluation continue intégrale.
</t>
        </r>
      </text>
    </comment>
    <comment ref="J13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Préciser les modalités de l'évaluation continue</t>
        </r>
        <r>
          <rPr>
            <sz val="9"/>
            <color indexed="81"/>
            <rFont val="Tahoma"/>
            <family val="2"/>
          </rPr>
          <t xml:space="preserve"> (s'il y a plusieurs modalités pour un même enseignement, les saisir dans la même cellule en faisant un retour à la ligne ALT+ touche Entrée)</t>
        </r>
        <r>
          <rPr>
            <sz val="9"/>
            <color indexed="81"/>
            <rFont val="Tahoma"/>
            <family val="2"/>
          </rPr>
          <t xml:space="preserve"> :
Ecrit  : E
Oral   : O
Rendus de travaux : RT
Rendu de projets : RP
Travaux pratiques : TP
Rapport/mémoire
Assiduité  : A
Autre </t>
        </r>
        <r>
          <rPr>
            <i/>
            <sz val="9"/>
            <color indexed="81"/>
            <rFont val="Tahoma"/>
            <family val="2"/>
          </rPr>
          <t>(à préciser)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 évaluations continues au minimum</t>
        </r>
      </text>
    </comment>
    <comment ref="K13" authorId="2" shapeId="0" xr:uid="{00000000-0006-0000-0200-000009000000}">
      <text>
        <r>
          <rPr>
            <b/>
            <sz val="9"/>
            <color indexed="81"/>
            <rFont val="Tahoma"/>
            <family val="2"/>
          </rPr>
          <t>Indiquer le coefficient (global ou par épreuve) ou le poids en %.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L'ECI</t>
        </r>
        <r>
          <rPr>
            <sz val="9"/>
            <color indexed="81"/>
            <rFont val="Tahoma"/>
            <family val="2"/>
          </rPr>
          <t xml:space="preserve"> porte sur 2 évaluations continues au minimum, aucune de ces évaluations ne peut compter pour plus de 50 % de la note finale.
</t>
        </r>
        <r>
          <rPr>
            <b/>
            <sz val="9"/>
            <color indexed="81"/>
            <rFont val="Tahoma"/>
            <family val="2"/>
          </rPr>
          <t>L'ECET</t>
        </r>
        <r>
          <rPr>
            <sz val="9"/>
            <color indexed="81"/>
            <rFont val="Tahoma"/>
            <family val="2"/>
          </rPr>
          <t xml:space="preserve"> porte sur deux évaluations continues au minimum  (aucune ne pouvant compter pour plus de  50 % de la moyenne des évaluations continues) plus une évaluation terminale.
La moyenne des notes d’évaluation continue ne peut compter pour plus de 60% de la note finale.
</t>
        </r>
      </text>
    </comment>
    <comment ref="L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Préciser la nature de l'épreuve :</t>
        </r>
        <r>
          <rPr>
            <sz val="9"/>
            <color indexed="81"/>
            <rFont val="Tahoma"/>
            <family val="2"/>
          </rPr>
          <t xml:space="preserve">
Ecrit : </t>
        </r>
        <r>
          <rPr>
            <b/>
            <sz val="9"/>
            <color indexed="81"/>
            <rFont val="Tahoma"/>
            <family val="2"/>
          </rPr>
          <t>E</t>
        </r>
        <r>
          <rPr>
            <sz val="9"/>
            <color indexed="81"/>
            <rFont val="Tahoma"/>
            <family val="2"/>
          </rPr>
          <t xml:space="preserve">
Oral : </t>
        </r>
        <r>
          <rPr>
            <b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
Autre </t>
        </r>
        <r>
          <rPr>
            <i/>
            <sz val="9"/>
            <color indexed="81"/>
            <rFont val="Tahoma"/>
            <family val="2"/>
          </rPr>
          <t xml:space="preserve">(à préciser)
</t>
        </r>
        <r>
          <rPr>
            <sz val="9"/>
            <color indexed="81"/>
            <rFont val="Tahoma"/>
            <family val="2"/>
          </rPr>
          <t xml:space="preserve">
et la durée de l'épreuve.</t>
        </r>
      </text>
    </comment>
    <comment ref="M13" authorId="0" shapeId="0" xr:uid="{00000000-0006-0000-0200-00000B000000}">
      <text>
        <r>
          <rPr>
            <sz val="9"/>
            <color indexed="81"/>
            <rFont val="Tahoma"/>
            <family val="2"/>
          </rPr>
          <t xml:space="preserve">Si colonne remplie dans le cadre de l'ECET :
</t>
        </r>
        <r>
          <rPr>
            <b/>
            <sz val="9"/>
            <color indexed="81"/>
            <rFont val="Tahoma"/>
            <family val="2"/>
          </rPr>
          <t>L'ECET</t>
        </r>
        <r>
          <rPr>
            <sz val="9"/>
            <color indexed="81"/>
            <rFont val="Tahoma"/>
            <family val="2"/>
          </rPr>
          <t xml:space="preserve"> porte sur 2 évaluations continues au minimum (aucune ne pouvant compter pour plus de 50% de la moyenne des évaluations continues) plus</t>
        </r>
        <r>
          <rPr>
            <b/>
            <sz val="9"/>
            <color indexed="81"/>
            <rFont val="Tahoma"/>
            <family val="2"/>
          </rPr>
          <t xml:space="preserve"> une évaluation terminale</t>
        </r>
        <r>
          <rPr>
            <sz val="9"/>
            <color indexed="81"/>
            <rFont val="Tahoma"/>
            <family val="2"/>
          </rPr>
          <t>, et la moyenne des notes d'évaluation continue ne peut compter pour plus de 60 % de la note finale.</t>
        </r>
      </text>
    </comment>
    <comment ref="Q13" authorId="0" shapeId="0" xr:uid="{00000000-0006-0000-0200-00000C000000}">
      <text>
        <r>
          <rPr>
            <sz val="9"/>
            <color indexed="81"/>
            <rFont val="Tahoma"/>
            <family val="2"/>
          </rPr>
          <t xml:space="preserve">Dans le cadre de </t>
        </r>
        <r>
          <rPr>
            <b/>
            <sz val="9"/>
            <color indexed="81"/>
            <rFont val="Tahoma"/>
            <family val="2"/>
          </rPr>
          <t xml:space="preserve"> l'ECI </t>
        </r>
        <r>
          <rPr>
            <sz val="9"/>
            <color indexed="81"/>
            <rFont val="Tahoma"/>
            <family val="2"/>
          </rPr>
          <t>indiquer par OUI ou NON si la seconde chance est comprise dans l'évaluation initiale.</t>
        </r>
        <r>
          <rPr>
            <sz val="9"/>
            <color indexed="81"/>
            <rFont val="Tahoma"/>
            <family val="2"/>
          </rPr>
          <t xml:space="preserve">
Si OUI, indiquer en commentaire (bas du tableau) les modalités de mise en oeuvre.
Ex. : la note de 2nde chance remplace la + basse note de CC
</t>
        </r>
      </text>
    </comment>
    <comment ref="R13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Dans le cadre de l'ECET</t>
        </r>
        <r>
          <rPr>
            <sz val="9"/>
            <color indexed="81"/>
            <rFont val="Tahoma"/>
            <family val="2"/>
          </rPr>
          <t xml:space="preserve"> :
préciser par oui ou non si la note d'évaluation continue est reportée.</t>
        </r>
      </text>
    </comment>
    <comment ref="S13" authorId="1" shapeId="0" xr:uid="{00000000-0006-0000-0200-00000E000000}">
      <text>
        <r>
          <rPr>
            <sz val="9"/>
            <color indexed="81"/>
            <rFont val="Tahoma"/>
            <family val="2"/>
          </rPr>
          <t xml:space="preserve">Indiquer le coefficient ou le poids en %.
</t>
        </r>
      </text>
    </comment>
    <comment ref="T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 xml:space="preserve">Au titre de l'ECET, de l'ET et de l'ECI </t>
        </r>
        <r>
          <rPr>
            <sz val="9"/>
            <color indexed="81"/>
            <rFont val="Tahoma"/>
            <family val="2"/>
          </rPr>
          <t>: la seconde chance prend la forme d'une évaluation supplémentaire organisée après publication des résultats de l'évaluation initiale.</t>
        </r>
        <r>
          <rPr>
            <b/>
            <sz val="9"/>
            <color indexed="81"/>
            <rFont val="Tahoma"/>
            <family val="2"/>
          </rPr>
          <t xml:space="preserve">
Préciser la nature de l'épreuve : </t>
        </r>
        <r>
          <rPr>
            <sz val="9"/>
            <color indexed="81"/>
            <rFont val="Tahoma"/>
            <family val="2"/>
          </rPr>
          <t xml:space="preserve">
Ecrit : </t>
        </r>
        <r>
          <rPr>
            <b/>
            <sz val="9"/>
            <color indexed="81"/>
            <rFont val="Tahoma"/>
            <family val="2"/>
          </rPr>
          <t>E</t>
        </r>
        <r>
          <rPr>
            <sz val="9"/>
            <color indexed="81"/>
            <rFont val="Tahoma"/>
            <family val="2"/>
          </rPr>
          <t xml:space="preserve">
Oral : </t>
        </r>
        <r>
          <rPr>
            <b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
Autre </t>
        </r>
        <r>
          <rPr>
            <i/>
            <sz val="9"/>
            <color indexed="81"/>
            <rFont val="Tahoma"/>
            <family val="2"/>
          </rPr>
          <t>(à préciser)</t>
        </r>
        <r>
          <rPr>
            <sz val="9"/>
            <color indexed="81"/>
            <rFont val="Tahoma"/>
            <family val="2"/>
          </rPr>
          <t xml:space="preserve">
et la </t>
        </r>
        <r>
          <rPr>
            <b/>
            <sz val="9"/>
            <color indexed="81"/>
            <rFont val="Tahoma"/>
            <family val="2"/>
          </rPr>
          <t>durée de l'épreuve</t>
        </r>
      </text>
    </comment>
    <comment ref="AB114" authorId="3" shapeId="0" xr:uid="{00000000-0006-0000-0200-000010000000}">
      <text>
        <r>
          <rPr>
            <b/>
            <sz val="9"/>
            <color indexed="81"/>
            <rFont val="Tahoma"/>
            <family val="2"/>
          </rPr>
          <t>27h TP
+ 6h terrain</t>
        </r>
      </text>
    </comment>
    <comment ref="AB116" authorId="3" shapeId="0" xr:uid="{00000000-0006-0000-0200-000011000000}">
      <text>
        <r>
          <rPr>
            <b/>
            <sz val="9"/>
            <color indexed="81"/>
            <rFont val="Tahoma"/>
            <family val="2"/>
          </rPr>
          <t>25,5h TP
+ 12h terrain</t>
        </r>
      </text>
    </comment>
    <comment ref="Y153" authorId="2" shapeId="0" xr:uid="{00000000-0006-0000-0200-000012000000}">
      <text>
        <r>
          <rPr>
            <sz val="9"/>
            <color indexed="81"/>
            <rFont val="Tahoma"/>
            <family val="2"/>
          </rPr>
          <t xml:space="preserve">Le total Nbre d'heures par colonne est automatisé : si vous ne souhaitez pas qu'un nbre soit comptabilisé dans le total (ex. UE à choix) vous devez mettre une * à côté du nombre.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MURIELLE RUSTAT</author>
    <author>Murielle Rustat</author>
    <author>VIVIANE BOURDIC</author>
    <author>YVES MARKOWICZ</author>
  </authors>
  <commentList>
    <comment ref="E10" authorId="0" shapeId="0" xr:uid="{00000000-0006-0000-0300-000001000000}">
      <text>
        <r>
          <rPr>
            <sz val="9"/>
            <color indexed="81"/>
            <rFont val="Tahoma"/>
            <family val="2"/>
          </rPr>
          <t>Dans le cas d'un enseignement mutualisé, indiquer la formation avec laquelle est mutualisé le cours.
Ex. L1 LEA anglais-espagnol</t>
        </r>
      </text>
    </comment>
    <comment ref="G10" authorId="1" shapeId="0" xr:uid="{00000000-0006-0000-0300-000002000000}">
      <text>
        <r>
          <rPr>
            <sz val="9"/>
            <color indexed="81"/>
            <rFont val="Tahoma"/>
            <family val="2"/>
          </rPr>
          <t xml:space="preserve">Préciser la nature de l'UE (et le cas échéant de l'EC ou de la matière) :
</t>
        </r>
        <r>
          <rPr>
            <b/>
            <sz val="9"/>
            <color indexed="81"/>
            <rFont val="Tahoma"/>
            <family val="2"/>
          </rPr>
          <t>- O :</t>
        </r>
        <r>
          <rPr>
            <sz val="9"/>
            <color indexed="81"/>
            <rFont val="Tahoma"/>
            <family val="2"/>
          </rPr>
          <t xml:space="preserve"> UE disciplinaire obligatoire
</t>
        </r>
        <r>
          <rPr>
            <b/>
            <sz val="9"/>
            <color indexed="81"/>
            <rFont val="Tahoma"/>
            <family val="2"/>
          </rPr>
          <t xml:space="preserve">- X : </t>
        </r>
        <r>
          <rPr>
            <sz val="9"/>
            <color indexed="81"/>
            <rFont val="Tahoma"/>
            <family val="2"/>
          </rPr>
          <t xml:space="preserve"> UE disciplinaire à choix sur liste
</t>
        </r>
        <r>
          <rPr>
            <b/>
            <sz val="9"/>
            <color indexed="81"/>
            <rFont val="Tahoma"/>
            <family val="2"/>
          </rPr>
          <t>- ETC :</t>
        </r>
        <r>
          <rPr>
            <sz val="9"/>
            <color indexed="81"/>
            <rFont val="Tahoma"/>
            <family val="2"/>
          </rPr>
          <t xml:space="preserve"> Enseignement Transversal à choix
</t>
        </r>
        <r>
          <rPr>
            <b/>
            <sz val="9"/>
            <color indexed="81"/>
            <rFont val="Tahoma"/>
            <family val="2"/>
          </rPr>
          <t>- F :</t>
        </r>
        <r>
          <rPr>
            <sz val="9"/>
            <color indexed="81"/>
            <rFont val="Tahoma"/>
            <family val="2"/>
          </rPr>
          <t xml:space="preserve"> UE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facultative (au-delà des 30 ECTS)
</t>
        </r>
        <r>
          <rPr>
            <b/>
            <sz val="9"/>
            <color indexed="81"/>
            <rFont val="Tahoma"/>
            <family val="2"/>
          </rPr>
          <t xml:space="preserve">- B : </t>
        </r>
        <r>
          <rPr>
            <sz val="9"/>
            <color indexed="81"/>
            <rFont val="Tahoma"/>
            <family val="2"/>
          </rPr>
          <t>Bonification (UE hors total des ECTS)</t>
        </r>
      </text>
    </comment>
    <comment ref="H10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Pour UE et EC : préciser le nombre d'ECTS</t>
        </r>
        <r>
          <rPr>
            <sz val="9"/>
            <color indexed="81"/>
            <rFont val="Tahoma"/>
            <family val="2"/>
          </rPr>
          <t xml:space="preserve">
Pour la somme automatique des ECTS (total ECTS = cellule E44) :
En cas de crédits affectés à des EC,
mettre un * après le nombre d'ECTS
pour ne pas les compter 2 fois si des ECTS sont déjà indiqués au niveau de l'UE.</t>
        </r>
      </text>
    </comment>
    <comment ref="I10" authorId="2" shapeId="0" xr:uid="{00000000-0006-0000-0300-000004000000}">
      <text>
        <r>
          <rPr>
            <sz val="9"/>
            <color indexed="81"/>
            <rFont val="Tahoma"/>
            <family val="2"/>
          </rPr>
          <t>L’échelle des coefficients est cohérente avec celle des crédits attribués à chaque UE, à chaque EC et à chaque bloc de connaissances et de compétences.</t>
        </r>
      </text>
    </comment>
    <comment ref="J10" authorId="0" shapeId="0" xr:uid="{00000000-0006-0000-0300-000005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Plusieurs modalités d'évaluation sont possibles</t>
        </r>
        <r>
          <rPr>
            <sz val="9"/>
            <color indexed="81"/>
            <rFont val="Tahoma"/>
            <family val="2"/>
          </rPr>
          <t xml:space="preserve"> :
- une évaluation continue et une évaluation terminale (ECET),
- une évaluation continue intégrale (ECI),
- une évaluation terminale (ET).
</t>
        </r>
        <r>
          <rPr>
            <b/>
            <sz val="9"/>
            <color indexed="81"/>
            <rFont val="Tahoma"/>
            <family val="2"/>
          </rPr>
          <t>L'ECI</t>
        </r>
        <r>
          <rPr>
            <sz val="9"/>
            <color indexed="81"/>
            <rFont val="Tahoma"/>
            <family val="2"/>
          </rPr>
          <t xml:space="preserve"> porte sur 2 évaluations continues au minimum, aucune de ces évaluations ne peut compter pour plus de 50 % de la note finale.
</t>
        </r>
        <r>
          <rPr>
            <b/>
            <sz val="9"/>
            <color indexed="81"/>
            <rFont val="Tahoma"/>
            <family val="2"/>
          </rPr>
          <t>L'ECET</t>
        </r>
        <r>
          <rPr>
            <sz val="9"/>
            <color indexed="81"/>
            <rFont val="Tahoma"/>
            <family val="2"/>
          </rPr>
          <t xml:space="preserve"> porte sur 2 évaluations continues au minimum (aucune ne pouvant compter pour plus de 50% de la moyenne des évaluations continues) plus une évaluation terminale, et la moyenne des notes d'évaluation continue ne peut compter pour plus de 60 % de la note finale.
</t>
        </r>
        <r>
          <rPr>
            <b/>
            <u/>
            <sz val="9"/>
            <color indexed="81"/>
            <rFont val="Tahoma"/>
            <family val="2"/>
          </rPr>
          <t>Légende des couleurs des colonnes (G à P) correspondant à Evaluation initiale et Seconde chance</t>
        </r>
        <r>
          <rPr>
            <sz val="9"/>
            <color indexed="81"/>
            <rFont val="Tahoma"/>
            <family val="2"/>
          </rPr>
          <t xml:space="preserve"> :
</t>
        </r>
        <r>
          <rPr>
            <b/>
            <sz val="9"/>
            <color indexed="81"/>
            <rFont val="Tahoma"/>
            <family val="2"/>
          </rPr>
          <t>ECI</t>
        </r>
        <r>
          <rPr>
            <sz val="9"/>
            <color indexed="81"/>
            <rFont val="Tahoma"/>
            <family val="2"/>
          </rPr>
          <t xml:space="preserve">    : bleu + rouge ou bleu + rose ou bleu + noir + rose
</t>
        </r>
        <r>
          <rPr>
            <b/>
            <sz val="9"/>
            <color indexed="81"/>
            <rFont val="Tahoma"/>
            <family val="2"/>
          </rPr>
          <t>ECET</t>
        </r>
        <r>
          <rPr>
            <sz val="9"/>
            <color indexed="81"/>
            <rFont val="Tahoma"/>
            <family val="2"/>
          </rPr>
          <t xml:space="preserve">  : bleu + vert + noir + rose
</t>
        </r>
        <r>
          <rPr>
            <b/>
            <sz val="9"/>
            <color indexed="81"/>
            <rFont val="Tahoma"/>
            <family val="2"/>
          </rPr>
          <t>ET</t>
        </r>
        <r>
          <rPr>
            <sz val="9"/>
            <color indexed="81"/>
            <rFont val="Tahoma"/>
            <family val="2"/>
          </rPr>
          <t xml:space="preserve">      : vert + rose</t>
        </r>
      </text>
    </comment>
    <comment ref="J12" authorId="0" shapeId="0" xr:uid="{00000000-0006-0000-0300-000006000000}">
      <text>
        <r>
          <rPr>
            <sz val="9"/>
            <color indexed="81"/>
            <rFont val="Tahoma"/>
            <family val="2"/>
          </rPr>
          <t xml:space="preserve">
Evaluation initiale anciennement appelée session 1</t>
        </r>
      </text>
    </comment>
    <comment ref="Q12" authorId="2" shapeId="0" xr:uid="{00000000-0006-0000-0300-000007000000}">
      <text>
        <r>
          <rPr>
            <sz val="9"/>
            <color indexed="81"/>
            <rFont val="Tahoma"/>
            <family val="2"/>
          </rPr>
          <t xml:space="preserve">La seconde chance anciennement appelée session de rattrapage
</t>
        </r>
        <r>
          <rPr>
            <b/>
            <sz val="9"/>
            <color indexed="81"/>
            <rFont val="Tahoma"/>
            <family val="2"/>
          </rPr>
          <t xml:space="preserve">Dans le cadre de l'ECET ou l'ET : </t>
        </r>
        <r>
          <rPr>
            <sz val="9"/>
            <color indexed="81"/>
            <rFont val="Tahoma"/>
            <family val="2"/>
          </rPr>
          <t xml:space="preserve">
la seconde chance prend la forme d'une évaluation supplémentaire organisée après publication des résultats de l'évaluation initiale.
</t>
        </r>
        <r>
          <rPr>
            <b/>
            <sz val="9"/>
            <color indexed="81"/>
            <rFont val="Tahoma"/>
            <family val="2"/>
          </rPr>
          <t>Dans le cadre de l'ECI :</t>
        </r>
        <r>
          <rPr>
            <sz val="9"/>
            <color indexed="81"/>
            <rFont val="Tahoma"/>
            <family val="2"/>
          </rPr>
          <t xml:space="preserve">
La seconde chance peut :
- prendre la forme d'une évaluation supplémentaire organisée après publication des résultats de l'évaluation initiale.
- Ou être comprise dans les modalités de mise en oeuvre de l'évaluation continue intégrale.</t>
        </r>
      </text>
    </comment>
    <comment ref="J13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Préciser les modalités de l'évaluation continue</t>
        </r>
        <r>
          <rPr>
            <sz val="9"/>
            <color indexed="81"/>
            <rFont val="Tahoma"/>
            <family val="2"/>
          </rPr>
          <t xml:space="preserve"> (s'il y a plusieurs modalités pour un même enseignement, les saisir dans la même cellule en faisant un retour à la ligne ALT+ touche Entrée)</t>
        </r>
        <r>
          <rPr>
            <sz val="9"/>
            <color indexed="81"/>
            <rFont val="Tahoma"/>
            <family val="2"/>
          </rPr>
          <t xml:space="preserve"> :
Ecrit  : E
Oral   : O
Rendus de travaux : RT
Rendu de projets : RP
Travaux pratiques : TP
Rapport/mémoire
Assiduité  : A
Autre </t>
        </r>
        <r>
          <rPr>
            <i/>
            <sz val="9"/>
            <color indexed="81"/>
            <rFont val="Tahoma"/>
            <family val="2"/>
          </rPr>
          <t>(à préciser)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 évaluations continues au minimum</t>
        </r>
      </text>
    </comment>
    <comment ref="K13" authorId="2" shapeId="0" xr:uid="{00000000-0006-0000-0300-000009000000}">
      <text>
        <r>
          <rPr>
            <b/>
            <sz val="9"/>
            <color indexed="81"/>
            <rFont val="Tahoma"/>
            <family val="2"/>
          </rPr>
          <t>Indiquer le coefficient (global ou par épreuve) ou le poids en %.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L'ECI</t>
        </r>
        <r>
          <rPr>
            <sz val="9"/>
            <color indexed="81"/>
            <rFont val="Tahoma"/>
            <family val="2"/>
          </rPr>
          <t xml:space="preserve"> porte sur 2 évaluations continues au minimum, aucune de ces évaluations ne peut compter pour plus de 50 % de la note finale.
</t>
        </r>
        <r>
          <rPr>
            <b/>
            <sz val="9"/>
            <color indexed="81"/>
            <rFont val="Tahoma"/>
            <family val="2"/>
          </rPr>
          <t>L'ECET</t>
        </r>
        <r>
          <rPr>
            <sz val="9"/>
            <color indexed="81"/>
            <rFont val="Tahoma"/>
            <family val="2"/>
          </rPr>
          <t xml:space="preserve"> porte sur deux évaluations continues au minimum  (aucune ne pouvant compter pour plus de  50 % de la moyenne des évaluations continues) plus une évaluation terminale.
La moyenne des notes d’évaluation continue ne peut compter pour plus de 60% de la note finale.</t>
        </r>
      </text>
    </comment>
    <comment ref="L13" authorId="1" shapeId="0" xr:uid="{00000000-0006-0000-0300-00000A000000}">
      <text>
        <r>
          <rPr>
            <b/>
            <sz val="9"/>
            <color indexed="81"/>
            <rFont val="Tahoma"/>
            <family val="2"/>
          </rPr>
          <t>Préciser la nature de l'épreuve :</t>
        </r>
        <r>
          <rPr>
            <sz val="9"/>
            <color indexed="81"/>
            <rFont val="Tahoma"/>
            <family val="2"/>
          </rPr>
          <t xml:space="preserve">
Ecrit : </t>
        </r>
        <r>
          <rPr>
            <b/>
            <sz val="9"/>
            <color indexed="81"/>
            <rFont val="Tahoma"/>
            <family val="2"/>
          </rPr>
          <t>E</t>
        </r>
        <r>
          <rPr>
            <sz val="9"/>
            <color indexed="81"/>
            <rFont val="Tahoma"/>
            <family val="2"/>
          </rPr>
          <t xml:space="preserve">
Oral : </t>
        </r>
        <r>
          <rPr>
            <b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
Autre </t>
        </r>
        <r>
          <rPr>
            <i/>
            <sz val="9"/>
            <color indexed="81"/>
            <rFont val="Tahoma"/>
            <family val="2"/>
          </rPr>
          <t xml:space="preserve">(à préciser)
</t>
        </r>
        <r>
          <rPr>
            <sz val="9"/>
            <color indexed="81"/>
            <rFont val="Tahoma"/>
            <family val="2"/>
          </rPr>
          <t xml:space="preserve">
et la durée de l'épreuve.</t>
        </r>
      </text>
    </comment>
    <comment ref="M13" authorId="0" shapeId="0" xr:uid="{00000000-0006-0000-0300-00000B000000}">
      <text>
        <r>
          <rPr>
            <sz val="9"/>
            <color indexed="81"/>
            <rFont val="Tahoma"/>
            <family val="2"/>
          </rPr>
          <t xml:space="preserve">Si colonne remplie dans le cadre de l'ECET :
</t>
        </r>
        <r>
          <rPr>
            <b/>
            <sz val="9"/>
            <color indexed="81"/>
            <rFont val="Tahoma"/>
            <family val="2"/>
          </rPr>
          <t>L'ECET</t>
        </r>
        <r>
          <rPr>
            <sz val="9"/>
            <color indexed="81"/>
            <rFont val="Tahoma"/>
            <family val="2"/>
          </rPr>
          <t xml:space="preserve"> porte sur 2 évaluations continues au minimum (aucune ne pouvant compter pour plus de 50% de la moyenne des évaluations continues) plus</t>
        </r>
        <r>
          <rPr>
            <b/>
            <sz val="9"/>
            <color indexed="81"/>
            <rFont val="Tahoma"/>
            <family val="2"/>
          </rPr>
          <t xml:space="preserve"> une évaluation terminale</t>
        </r>
        <r>
          <rPr>
            <sz val="9"/>
            <color indexed="81"/>
            <rFont val="Tahoma"/>
            <family val="2"/>
          </rPr>
          <t>, et la moyenne des notes d'évaluation continue ne peut compter pour plus de 60 % de la note finale.</t>
        </r>
      </text>
    </comment>
    <comment ref="Q13" authorId="0" shapeId="0" xr:uid="{00000000-0006-0000-0300-00000C000000}">
      <text>
        <r>
          <rPr>
            <sz val="9"/>
            <color indexed="81"/>
            <rFont val="Tahoma"/>
            <family val="2"/>
          </rPr>
          <t xml:space="preserve">Dans le cadre de </t>
        </r>
        <r>
          <rPr>
            <b/>
            <sz val="9"/>
            <color indexed="81"/>
            <rFont val="Tahoma"/>
            <family val="2"/>
          </rPr>
          <t xml:space="preserve"> l'ECI </t>
        </r>
        <r>
          <rPr>
            <sz val="9"/>
            <color indexed="81"/>
            <rFont val="Tahoma"/>
            <family val="2"/>
          </rPr>
          <t>indiquer par OUI ou NON si la seconde chance est comprise dans l'évaluation initiale.</t>
        </r>
        <r>
          <rPr>
            <sz val="9"/>
            <color indexed="81"/>
            <rFont val="Tahoma"/>
            <family val="2"/>
          </rPr>
          <t xml:space="preserve">
Si OUI, indiquer en commentaire (bas du tableau) les modalités de mise en oeuvre.
Ex. : la note de 2nde chance remplace la + basse note de CC</t>
        </r>
      </text>
    </comment>
    <comment ref="R13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Dans le cadre de l'ECET</t>
        </r>
        <r>
          <rPr>
            <sz val="9"/>
            <color indexed="81"/>
            <rFont val="Tahoma"/>
            <family val="2"/>
          </rPr>
          <t xml:space="preserve"> :
préciser par oui ou non si la note d'évaluation continue est reportée.</t>
        </r>
      </text>
    </comment>
    <comment ref="S13" authorId="1" shapeId="0" xr:uid="{00000000-0006-0000-0300-00000E000000}">
      <text>
        <r>
          <rPr>
            <sz val="9"/>
            <color indexed="81"/>
            <rFont val="Tahoma"/>
            <family val="2"/>
          </rPr>
          <t>Indiquer le coefficient ou le poids en %.</t>
        </r>
      </text>
    </comment>
    <comment ref="T13" authorId="1" shapeId="0" xr:uid="{00000000-0006-0000-0300-00000F000000}">
      <text>
        <r>
          <rPr>
            <b/>
            <sz val="9"/>
            <color indexed="81"/>
            <rFont val="Tahoma"/>
            <family val="2"/>
          </rPr>
          <t xml:space="preserve">Au titre de l'ECET, de l'ET et de l'ECI </t>
        </r>
        <r>
          <rPr>
            <sz val="9"/>
            <color indexed="81"/>
            <rFont val="Tahoma"/>
            <family val="2"/>
          </rPr>
          <t>: la seconde chance prend la forme d'une évaluation supplémentaire organisée après publication des résultats de l'évaluation initiale.</t>
        </r>
        <r>
          <rPr>
            <b/>
            <sz val="9"/>
            <color indexed="81"/>
            <rFont val="Tahoma"/>
            <family val="2"/>
          </rPr>
          <t xml:space="preserve">
Préciser la nature de l'épreuve : </t>
        </r>
        <r>
          <rPr>
            <sz val="9"/>
            <color indexed="81"/>
            <rFont val="Tahoma"/>
            <family val="2"/>
          </rPr>
          <t xml:space="preserve">
Ecrit : </t>
        </r>
        <r>
          <rPr>
            <b/>
            <sz val="9"/>
            <color indexed="81"/>
            <rFont val="Tahoma"/>
            <family val="2"/>
          </rPr>
          <t>E</t>
        </r>
        <r>
          <rPr>
            <sz val="9"/>
            <color indexed="81"/>
            <rFont val="Tahoma"/>
            <family val="2"/>
          </rPr>
          <t xml:space="preserve">
Oral : </t>
        </r>
        <r>
          <rPr>
            <b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
Autre </t>
        </r>
        <r>
          <rPr>
            <i/>
            <sz val="9"/>
            <color indexed="81"/>
            <rFont val="Tahoma"/>
            <family val="2"/>
          </rPr>
          <t>(à préciser)</t>
        </r>
        <r>
          <rPr>
            <sz val="9"/>
            <color indexed="81"/>
            <rFont val="Tahoma"/>
            <family val="2"/>
          </rPr>
          <t xml:space="preserve">
et la </t>
        </r>
        <r>
          <rPr>
            <b/>
            <sz val="9"/>
            <color indexed="81"/>
            <rFont val="Tahoma"/>
            <family val="2"/>
          </rPr>
          <t>durée de l'épreuve</t>
        </r>
      </text>
    </comment>
    <comment ref="AB19" authorId="3" shapeId="0" xr:uid="{00000000-0006-0000-0300-000010000000}">
      <text>
        <r>
          <rPr>
            <b/>
            <sz val="9"/>
            <color indexed="81"/>
            <rFont val="Tahoma"/>
            <family val="2"/>
          </rPr>
          <t>3h TP
+ 5h terrain</t>
        </r>
      </text>
    </comment>
    <comment ref="F60" authorId="3" shapeId="0" xr:uid="{00000000-0006-0000-0300-000011000000}">
      <text>
        <r>
          <rPr>
            <b/>
            <sz val="9"/>
            <color indexed="81"/>
            <rFont val="Tahoma"/>
            <family val="2"/>
          </rPr>
          <t>A vérifier (cf. EMB402) !?</t>
        </r>
      </text>
    </comment>
    <comment ref="AB162" authorId="3" shapeId="0" xr:uid="{00000000-0006-0000-0300-000012000000}">
      <text>
        <r>
          <rPr>
            <b/>
            <sz val="9"/>
            <color indexed="81"/>
            <rFont val="Tahoma"/>
            <family val="2"/>
          </rPr>
          <t>10h TP
+ 6h terrain</t>
        </r>
      </text>
    </comment>
    <comment ref="AB166" authorId="3" shapeId="0" xr:uid="{00000000-0006-0000-0300-000013000000}">
      <text>
        <r>
          <rPr>
            <b/>
            <sz val="9"/>
            <color indexed="81"/>
            <rFont val="Tahoma"/>
            <family val="2"/>
          </rPr>
          <t>60h terrain</t>
        </r>
      </text>
    </comment>
    <comment ref="AB168" authorId="3" shapeId="0" xr:uid="{00000000-0006-0000-0300-000014000000}">
      <text>
        <r>
          <rPr>
            <b/>
            <sz val="9"/>
            <color indexed="81"/>
            <rFont val="Tahoma"/>
            <family val="2"/>
          </rPr>
          <t>24h TP
+ 6h terrain</t>
        </r>
      </text>
    </comment>
    <comment ref="AB173" authorId="3" shapeId="0" xr:uid="{00000000-0006-0000-0300-000015000000}">
      <text>
        <r>
          <rPr>
            <b/>
            <sz val="9"/>
            <color indexed="81"/>
            <rFont val="Tahoma"/>
            <family val="2"/>
          </rPr>
          <t>12h TP
+ 18h terrain</t>
        </r>
      </text>
    </comment>
    <comment ref="Y201" authorId="2" shapeId="0" xr:uid="{00000000-0006-0000-0300-000016000000}">
      <text>
        <r>
          <rPr>
            <sz val="9"/>
            <color indexed="81"/>
            <rFont val="Tahoma"/>
            <family val="2"/>
          </rPr>
          <t xml:space="preserve">Le total Nbre d'heures par colonne est automatisé : si vous ne souhaitez pas qu'un nbre soit comptabilisé dans le total (ex. UE à choix) vous devez mettre une * à côté du nombre.
</t>
        </r>
      </text>
    </comment>
  </commentList>
</comments>
</file>

<file path=xl/sharedStrings.xml><?xml version="1.0" encoding="utf-8"?>
<sst xmlns="http://schemas.openxmlformats.org/spreadsheetml/2006/main" count="4877" uniqueCount="987">
  <si>
    <t>Nature de
l'UE</t>
  </si>
  <si>
    <t>ECTS</t>
  </si>
  <si>
    <t>Code 
Apogée</t>
  </si>
  <si>
    <t>NOMBRE D'HEURES</t>
  </si>
  <si>
    <t>Total ECTS / Semestre</t>
  </si>
  <si>
    <t>CM</t>
  </si>
  <si>
    <t>TD</t>
  </si>
  <si>
    <t>CM/TD</t>
  </si>
  <si>
    <t>TP</t>
  </si>
  <si>
    <t>NON</t>
  </si>
  <si>
    <r>
      <t xml:space="preserve">OUI
</t>
    </r>
    <r>
      <rPr>
        <sz val="10"/>
        <color theme="1"/>
        <rFont val="Calibri"/>
        <family val="2"/>
        <scheme val="minor"/>
      </rPr>
      <t>nouveau coef. ET ou %</t>
    </r>
  </si>
  <si>
    <t>Ecrit</t>
  </si>
  <si>
    <t>Oral</t>
  </si>
  <si>
    <t>Ecrit et/ou Oral</t>
  </si>
  <si>
    <t>Seconde chance</t>
  </si>
  <si>
    <r>
      <t xml:space="preserve">OUI
</t>
    </r>
    <r>
      <rPr>
        <sz val="10"/>
        <color theme="1"/>
        <rFont val="Calibri"/>
        <family val="2"/>
        <scheme val="minor"/>
      </rPr>
      <t>nouveau coef. EC ou %</t>
    </r>
    <r>
      <rPr>
        <b/>
        <sz val="11"/>
        <color theme="1"/>
        <rFont val="Calibri"/>
        <family val="2"/>
        <scheme val="minor"/>
      </rPr>
      <t xml:space="preserve">
</t>
    </r>
  </si>
  <si>
    <t>Année universitaire :</t>
  </si>
  <si>
    <t>MODALITES DE CONTROLE DES CONNAISSANCES ET DES COMPETENCES</t>
  </si>
  <si>
    <t xml:space="preserve">Coefficient
</t>
  </si>
  <si>
    <t>Coef.
 ou %</t>
  </si>
  <si>
    <t>Coef.  
ou %</t>
  </si>
  <si>
    <t>Coef. 
ou %</t>
  </si>
  <si>
    <t>Evaluation initiale</t>
  </si>
  <si>
    <r>
      <t>Cours mutualisés
(le cas échéant)</t>
    </r>
    <r>
      <rPr>
        <b/>
        <sz val="11"/>
        <color theme="7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
</t>
    </r>
  </si>
  <si>
    <t>Modalités d'examen : Evaluation Continue/ Evaluation terminale (ECET) ou Evaluation continue intégrale (ECI) ou Examen terminal (ET)</t>
  </si>
  <si>
    <t>Règle du Max</t>
  </si>
  <si>
    <t xml:space="preserve">Evaluation 
Continue (EC) </t>
  </si>
  <si>
    <t xml:space="preserve">Evaluation 
Terminale (ET) </t>
  </si>
  <si>
    <r>
      <t xml:space="preserve">Seconde chance  </t>
    </r>
    <r>
      <rPr>
        <i/>
        <sz val="8"/>
        <rFont val="Calibri"/>
        <family val="2"/>
        <scheme val="minor"/>
      </rPr>
      <t>(intégrée à l'évaluation initiale)</t>
    </r>
  </si>
  <si>
    <t xml:space="preserve">Report note Evaluation continue </t>
  </si>
  <si>
    <r>
      <t xml:space="preserve">Evaluation supplémentaire
</t>
    </r>
    <r>
      <rPr>
        <i/>
        <sz val="8"/>
        <rFont val="Calibri"/>
        <family val="2"/>
        <scheme val="minor"/>
      </rPr>
      <t>(apès publication des résultats de l'évaluation initiale)</t>
    </r>
  </si>
  <si>
    <t>Responsable</t>
  </si>
  <si>
    <t>Reçu ?</t>
  </si>
  <si>
    <t>YAX1BC11</t>
  </si>
  <si>
    <t>O</t>
  </si>
  <si>
    <t>YAX1BC91</t>
  </si>
  <si>
    <t>YAX1CH11</t>
  </si>
  <si>
    <t>YAX1CH12</t>
  </si>
  <si>
    <t>YAX1CH91</t>
  </si>
  <si>
    <t>PAX1EE11</t>
  </si>
  <si>
    <t>GBX1IN11</t>
  </si>
  <si>
    <t>X</t>
  </si>
  <si>
    <t>GBX1IN91</t>
  </si>
  <si>
    <t>GBX1MP11</t>
  </si>
  <si>
    <t>GBX1MT11</t>
  </si>
  <si>
    <t>GBX1MT12</t>
  </si>
  <si>
    <t>GBX1MT13</t>
  </si>
  <si>
    <t>PAX1MC12</t>
  </si>
  <si>
    <t>PAX1PH13</t>
  </si>
  <si>
    <t>O ou X</t>
  </si>
  <si>
    <t>T</t>
  </si>
  <si>
    <t>BIO101 - Biochimie 1</t>
  </si>
  <si>
    <t>BIO131 - Biochemistry I</t>
  </si>
  <si>
    <t>CHI101 - Structure de la matière</t>
  </si>
  <si>
    <t>CHI102 - Structure de la matière</t>
  </si>
  <si>
    <t>CHI131 - Structure of matter</t>
  </si>
  <si>
    <t>ELE101 - Electricité</t>
  </si>
  <si>
    <t>INF101 - Méthodes informatiques et techniques de programmation</t>
  </si>
  <si>
    <t>INF131 - Computer science methods and programming techniques</t>
  </si>
  <si>
    <t>MAP101 - Analyse élémentaire et introduction au calcul scientifique</t>
  </si>
  <si>
    <t>MAT102 - Mathématiques outils pour les sciences et l'ingénierie 1</t>
  </si>
  <si>
    <t>MAT103 - Outils fondamentaux de mathématiques pour les sciences de la nature</t>
  </si>
  <si>
    <t>MEC102 - Mécanique du point 1</t>
  </si>
  <si>
    <t>MEP101 - Méthodes expérimentales pluridisciplinaires 1</t>
  </si>
  <si>
    <t>PHY103 - Energétique</t>
  </si>
  <si>
    <t>Formation bureautique et internet</t>
  </si>
  <si>
    <t>Enseignement transversal à choix (ETC)</t>
  </si>
  <si>
    <t>Projet d'exploration professionnel 1</t>
  </si>
  <si>
    <t>Anglais 1</t>
  </si>
  <si>
    <t>SV</t>
  </si>
  <si>
    <t>BIO Int.</t>
  </si>
  <si>
    <t>CeB</t>
  </si>
  <si>
    <t>PCMM</t>
  </si>
  <si>
    <t>SPI</t>
  </si>
  <si>
    <t>STE</t>
  </si>
  <si>
    <t>IMA</t>
  </si>
  <si>
    <t>MIN Int.</t>
  </si>
  <si>
    <t>Ecrit - rapport</t>
  </si>
  <si>
    <t>Ecrit - devoir maison</t>
  </si>
  <si>
    <t>E</t>
  </si>
  <si>
    <t>E ou O</t>
  </si>
  <si>
    <t>Selon les modalités de contrôle des connaissances du SET</t>
  </si>
  <si>
    <t>OUI</t>
  </si>
  <si>
    <t>Oui</t>
  </si>
  <si>
    <t>PCM Int.</t>
  </si>
  <si>
    <t>Total heures</t>
  </si>
  <si>
    <t>Total coeff.</t>
  </si>
  <si>
    <t>Total coeff.  Seconde chance</t>
  </si>
  <si>
    <t>Heures par ECTS</t>
  </si>
  <si>
    <t>PAX2GC21</t>
  </si>
  <si>
    <t>PAX2GM21</t>
  </si>
  <si>
    <t>GBX2IN21</t>
  </si>
  <si>
    <t>GBX2IN91</t>
  </si>
  <si>
    <t>GBX2MP21</t>
  </si>
  <si>
    <t>GBX2MT23</t>
  </si>
  <si>
    <t>GBX2MT93</t>
  </si>
  <si>
    <t>DAX2MP21</t>
  </si>
  <si>
    <t>DAX2MP91</t>
  </si>
  <si>
    <t>PAX2PH22</t>
  </si>
  <si>
    <t>YAX2BI21</t>
  </si>
  <si>
    <t>YAX2BI22</t>
  </si>
  <si>
    <t>YAX2BI91</t>
  </si>
  <si>
    <t>YAX2BI92</t>
  </si>
  <si>
    <t>YAX2CH21</t>
  </si>
  <si>
    <t>YAX2CH91</t>
  </si>
  <si>
    <t>PAX2EE21</t>
  </si>
  <si>
    <t>GBX2IN22</t>
  </si>
  <si>
    <t>GBX2IN23</t>
  </si>
  <si>
    <t>GBX2IN24</t>
  </si>
  <si>
    <t>GBX2IN25</t>
  </si>
  <si>
    <t>GBX2MT21</t>
  </si>
  <si>
    <t>GBX2MT25</t>
  </si>
  <si>
    <t>GBX2MT26</t>
  </si>
  <si>
    <t>GBX2MT27</t>
  </si>
  <si>
    <t>PAX2MC22</t>
  </si>
  <si>
    <t>PAX2MC23</t>
  </si>
  <si>
    <t>DAX2MP22</t>
  </si>
  <si>
    <t>DAX2MP23</t>
  </si>
  <si>
    <t>DAX2MP92</t>
  </si>
  <si>
    <t>PAX2ST23</t>
  </si>
  <si>
    <t>BIO201 - Biologie cellulaire 1</t>
  </si>
  <si>
    <t>BIO202 - Biologie des organismes et Evolution</t>
  </si>
  <si>
    <t>BIO231 - Cell biology I</t>
  </si>
  <si>
    <t xml:space="preserve">BIO232 - Biology of organisms </t>
  </si>
  <si>
    <t>CHI201 - Chimie générale</t>
  </si>
  <si>
    <t>CHI231 - General chemistry</t>
  </si>
  <si>
    <t>GCI201 - Découverte du Génie Civil</t>
  </si>
  <si>
    <t>GMP201 - Découverte du Génie Mécanique</t>
  </si>
  <si>
    <t>INF201 - Algorithmique et programmation fonctionnelle</t>
  </si>
  <si>
    <t>INF202 - Modélisation des structures informatiques : aspects formels</t>
  </si>
  <si>
    <t>INF203 - Système et environnement de programmation : principes d'utilisation</t>
  </si>
  <si>
    <t>INF204 - Méthodes informatiques et techniques de programmation</t>
  </si>
  <si>
    <t>INF205 - Informatique</t>
  </si>
  <si>
    <t>MAP201 - Découverte des mathématiques appliquées</t>
  </si>
  <si>
    <t>MAT201 - Introduction à l'algèbre linéaire</t>
  </si>
  <si>
    <t>MAT203 - Analyse approfondie</t>
  </si>
  <si>
    <t>MAT205 - Mathématiques outils pour les sciences et l'ingénierie 2</t>
  </si>
  <si>
    <t>MAT206 - Introduction à la biologie mathématique et à la dynamique des populations</t>
  </si>
  <si>
    <t>MAT207 - Mathématiques outils pour les sciences et l'ingénierie 2</t>
  </si>
  <si>
    <t>MAT233 - Analysis</t>
  </si>
  <si>
    <t>MEC202 - Mécanique du point 2</t>
  </si>
  <si>
    <t>MEC203 - Mécanique pour les sciences de la terre</t>
  </si>
  <si>
    <t>MEP201 - Méthodes expérimentales en biologie cellulaire et biochimie</t>
  </si>
  <si>
    <t>MEP202 - Méthodes expérimentales en biologie des organismes</t>
  </si>
  <si>
    <t>MEP203 - Methodes experimentales d'analyses chimiques et biochimiques</t>
  </si>
  <si>
    <t>MEP231 - Experimental methods in cell biology and biochemistry</t>
  </si>
  <si>
    <t xml:space="preserve">PHY202 - Optique géométrique </t>
  </si>
  <si>
    <t>STE203 - La Terre et ses processus externes</t>
  </si>
  <si>
    <t>Rapport</t>
  </si>
  <si>
    <t>BIO</t>
  </si>
  <si>
    <t>SVT</t>
  </si>
  <si>
    <t>CHI</t>
  </si>
  <si>
    <t>PM</t>
  </si>
  <si>
    <t>GMP</t>
  </si>
  <si>
    <t>GC</t>
  </si>
  <si>
    <t>EEA</t>
  </si>
  <si>
    <t>MAT</t>
  </si>
  <si>
    <t>MIN</t>
  </si>
  <si>
    <t>YAX3BI31</t>
  </si>
  <si>
    <t>YAX3BI32</t>
  </si>
  <si>
    <t>YAX3BI33</t>
  </si>
  <si>
    <t>YAX3BI34</t>
  </si>
  <si>
    <t>YAX3BI35</t>
  </si>
  <si>
    <t>YAX3BI36</t>
  </si>
  <si>
    <t>YAX3BI91</t>
  </si>
  <si>
    <t>YAX3BI92</t>
  </si>
  <si>
    <t>YAX3CH31</t>
  </si>
  <si>
    <t>YAX3CH34</t>
  </si>
  <si>
    <t>YAX3CH35</t>
  </si>
  <si>
    <t>YAX3CH91</t>
  </si>
  <si>
    <t>PAX3EE31</t>
  </si>
  <si>
    <t>PAX3GC31</t>
  </si>
  <si>
    <t>PAX3GM31</t>
  </si>
  <si>
    <t>GBX3IN31</t>
  </si>
  <si>
    <t>GBX3IN32</t>
  </si>
  <si>
    <t>GBX3IN33</t>
  </si>
  <si>
    <t>GBX3IN34</t>
  </si>
  <si>
    <t>GBX3IN92</t>
  </si>
  <si>
    <t>GBX3MT31</t>
  </si>
  <si>
    <t>GBX3MT32</t>
  </si>
  <si>
    <t>GBX3MT33</t>
  </si>
  <si>
    <t>GBX3MT34</t>
  </si>
  <si>
    <t>GBX3MT35</t>
  </si>
  <si>
    <t>GBX3MT36</t>
  </si>
  <si>
    <t>GBX3MT37</t>
  </si>
  <si>
    <t>GBX3MT39</t>
  </si>
  <si>
    <t>GBX3MT92</t>
  </si>
  <si>
    <t>GBX3MT94</t>
  </si>
  <si>
    <t>PAX3MC31</t>
  </si>
  <si>
    <t>PAX3MC32</t>
  </si>
  <si>
    <t>PAX3PH31</t>
  </si>
  <si>
    <t>PAX3PH32</t>
  </si>
  <si>
    <t>PAX3PH33</t>
  </si>
  <si>
    <t>PAX3PH92</t>
  </si>
  <si>
    <t>PAX3SI31</t>
  </si>
  <si>
    <t>GBX3SA31</t>
  </si>
  <si>
    <t>GBX3SA91</t>
  </si>
  <si>
    <t>PAX3ST31</t>
  </si>
  <si>
    <t>PAX3ST32</t>
  </si>
  <si>
    <t>PAX3EE32</t>
  </si>
  <si>
    <t>BIO301 - Biologie cellulaire 2</t>
  </si>
  <si>
    <t>BIO302 - Génétique</t>
  </si>
  <si>
    <t>BIO303 - Communication nerveuse et hormonale</t>
  </si>
  <si>
    <t>BIO304 - Valorisation des ressources végétales</t>
  </si>
  <si>
    <t>BIO305 - Interactions bactéries &amp; hôtes: symbiose, commensalisme et parasitisme</t>
  </si>
  <si>
    <t>BIO306 - Du gène à la vie</t>
  </si>
  <si>
    <t>BIO331 - Cell biology 2</t>
  </si>
  <si>
    <t>BIO332 - Genetics</t>
  </si>
  <si>
    <t>CHI301 - Thermodynamique et cinétique chimiques</t>
  </si>
  <si>
    <t>CHI304 - Thermodynamique et cinétique chimique appliquées aux Sciences de la Terre</t>
  </si>
  <si>
    <t>CHI305 - Thermodynamique et cinétique chimiques pour les biologistes</t>
  </si>
  <si>
    <t>CHI331 - Chemical thermodynamics and kinetics</t>
  </si>
  <si>
    <t>CHI335 - Chemical thermodynamics and kinetics for biologists</t>
  </si>
  <si>
    <t>GCI301 - Relevé et représentation et Génie Civil</t>
  </si>
  <si>
    <t>GMP301 - Technologie de conception et de fabrication</t>
  </si>
  <si>
    <t>INF301 - Algorithmique et programmation impérative</t>
  </si>
  <si>
    <t>INF302 - Automates et langages</t>
  </si>
  <si>
    <t>INF303 - Modélisation des structures informatiques : applications</t>
  </si>
  <si>
    <t>INF304 - Bases du développement logiciel : modularisation, tests</t>
  </si>
  <si>
    <t>INF332 - Automata and languages</t>
  </si>
  <si>
    <t xml:space="preserve">MAT301 - Arithmétique et algèbre linéaire approfondie </t>
  </si>
  <si>
    <t>MAT302 - Approfondissements sur les séries et sur l'intégration</t>
  </si>
  <si>
    <t>MAT304 - Calcul matriciel et fonctions de plusieurs variables</t>
  </si>
  <si>
    <t>MAT305 - Calcul matriciel et fonctions de plusieurs variables</t>
  </si>
  <si>
    <t>MAT306 - Mathématiques approfondies pour l'ingénieur</t>
  </si>
  <si>
    <t>MAT307 - Courbes paramétrées et équations différentielles</t>
  </si>
  <si>
    <t>MAT309 - Algèbre et arithmétique</t>
  </si>
  <si>
    <t>MAT332 - Series and integration</t>
  </si>
  <si>
    <t>MAT334 - Matrices and functions of multiple variables</t>
  </si>
  <si>
    <t>MEC301 - Mécanique des solides</t>
  </si>
  <si>
    <t>MEC302 - Mécanique des solides</t>
  </si>
  <si>
    <t>PHY301 - Electromagnétisme</t>
  </si>
  <si>
    <t>PHY302 - Thermodynamique</t>
  </si>
  <si>
    <t>PHY303 - Physique pour l'ingénieur</t>
  </si>
  <si>
    <t>PHY332 - Thermodynamics</t>
  </si>
  <si>
    <t>SIN301 - Système d'information numérique 1</t>
  </si>
  <si>
    <t>STA301 - Méthodes statistiques pour la biologie</t>
  </si>
  <si>
    <t>STA331 - Statistics and probability for life sciences</t>
  </si>
  <si>
    <t>STE301 - Magmatisme et roches magmatiques</t>
  </si>
  <si>
    <t>STE302 - Tectonique et structures géologiques</t>
  </si>
  <si>
    <t>Projet d'exploration professionnel 2</t>
  </si>
  <si>
    <t>PAX4AU41</t>
  </si>
  <si>
    <t>YAX4BI42</t>
  </si>
  <si>
    <t>YAX4BI43</t>
  </si>
  <si>
    <t>YAX4BI44</t>
  </si>
  <si>
    <t>YAX4BI45</t>
  </si>
  <si>
    <t>YAX4BI46</t>
  </si>
  <si>
    <t>YAX4BI47</t>
  </si>
  <si>
    <t>YAX4BI92</t>
  </si>
  <si>
    <t>YAX4BI94</t>
  </si>
  <si>
    <t>YAX4CH41</t>
  </si>
  <si>
    <t>YAX4CH91</t>
  </si>
  <si>
    <t>PAX4EE41</t>
  </si>
  <si>
    <t>PAX4GC41</t>
  </si>
  <si>
    <t>PAX4GC42</t>
  </si>
  <si>
    <t>GBX4GS41</t>
  </si>
  <si>
    <t>PAX4GM41</t>
  </si>
  <si>
    <t>GBX4IN41</t>
  </si>
  <si>
    <t>GBX4IN42</t>
  </si>
  <si>
    <t>GBX4IN43</t>
  </si>
  <si>
    <t>GBX4IN44</t>
  </si>
  <si>
    <t>GBX4IN92</t>
  </si>
  <si>
    <t>GBX4MP41</t>
  </si>
  <si>
    <t>GBX4MT41</t>
  </si>
  <si>
    <t>GBX4MT42</t>
  </si>
  <si>
    <t>GBX4MT43</t>
  </si>
  <si>
    <t>GBX4MT44</t>
  </si>
  <si>
    <t>GBX4MT45</t>
  </si>
  <si>
    <t>GBX4MT91</t>
  </si>
  <si>
    <t>GBX4MT92</t>
  </si>
  <si>
    <t>PAX4MC41</t>
  </si>
  <si>
    <t>PAX4MC42</t>
  </si>
  <si>
    <t>PAX4MC43</t>
  </si>
  <si>
    <t>PAX4PH41</t>
  </si>
  <si>
    <t>PAX4PH43</t>
  </si>
  <si>
    <t>PAX4PH44</t>
  </si>
  <si>
    <t>PAX4PH45</t>
  </si>
  <si>
    <t>PAX4PH46</t>
  </si>
  <si>
    <t>PAX4PH91</t>
  </si>
  <si>
    <t>PAX4SP41</t>
  </si>
  <si>
    <t>PAX4SP42</t>
  </si>
  <si>
    <t>GBX4SA41</t>
  </si>
  <si>
    <t>PAX4ST41</t>
  </si>
  <si>
    <t>PAX4ST42</t>
  </si>
  <si>
    <t>PAX4ST43</t>
  </si>
  <si>
    <t>PAX4ST45</t>
  </si>
  <si>
    <t>PAX4EE42</t>
  </si>
  <si>
    <t>BIO402 - Physiologie</t>
  </si>
  <si>
    <t>BIO403 - Ecologie</t>
  </si>
  <si>
    <t>BIO404 - Projet expérimental en biologie</t>
  </si>
  <si>
    <t>BIO405 - Physiologie des mammifères et des plantes</t>
  </si>
  <si>
    <t>BIO406 - Ethologie : initiation au comportement animal</t>
  </si>
  <si>
    <t>BIO407 - Questions d'actualité en biologie</t>
  </si>
  <si>
    <t>BIO432 - Physiology</t>
  </si>
  <si>
    <t>BIO434 - Supervised experimental project</t>
  </si>
  <si>
    <t>CHI401 - Physico-Chimie des solutions aqueuses</t>
  </si>
  <si>
    <t>CHI431 - Physical chemistry of aqueous solutions</t>
  </si>
  <si>
    <t>GCI401 - Métré et Structures</t>
  </si>
  <si>
    <t>GCI402 - Conception et construction de bâtiments</t>
  </si>
  <si>
    <t>GES401 - Economie et gestion</t>
  </si>
  <si>
    <t>GMP401 - Conception et fabrication de produits</t>
  </si>
  <si>
    <t>INF401 - Introduction aux architectures logicielles et matérielles</t>
  </si>
  <si>
    <t>INF402 - Introduction à la logique</t>
  </si>
  <si>
    <t>INF403 - Gestion de données relationnelles et applications</t>
  </si>
  <si>
    <t>INF404 - Projet logiciel</t>
  </si>
  <si>
    <t>INF432 - Introduction to logics</t>
  </si>
  <si>
    <t>MAP401 - Projet logiciel</t>
  </si>
  <si>
    <t>MAT401 - Algèbre bilinéaire et applications</t>
  </si>
  <si>
    <t>MAT402 - Suites et séries de fonctions, séries de Fourier</t>
  </si>
  <si>
    <t>MAT403 - Introduction aux probabilités</t>
  </si>
  <si>
    <t>MAT404 - Formes quadratiques, analyse de Fourier</t>
  </si>
  <si>
    <t>MAT405 - Mathématiques pour les sciences de l'ingénieur</t>
  </si>
  <si>
    <t>MAT431 - Bilinear algebra and applications</t>
  </si>
  <si>
    <t>MAT432 - Series of functions, Fourier series</t>
  </si>
  <si>
    <t>MEC401 - Dynamique des solides indéformables et mécanique des fluides</t>
  </si>
  <si>
    <t>MEC402 - Mécanique des fluides</t>
  </si>
  <si>
    <t>MEC403 - Introduction aux phénomènes aéronautiques</t>
  </si>
  <si>
    <t>PHY401 - Vibrations-ondes et optique ondulatoire</t>
  </si>
  <si>
    <t>PHY403 - Relativité</t>
  </si>
  <si>
    <t xml:space="preserve">PHY404 - Instrumentation physique </t>
  </si>
  <si>
    <t>PHY405 - Electromagnétisme et optique pour la chimie</t>
  </si>
  <si>
    <t>PHY406 - Application des ondes mécaniques et éléctromagnétiques en STE</t>
  </si>
  <si>
    <t>PHY431 - Oscillation and waves - wave optics</t>
  </si>
  <si>
    <t>SPI401 - Projet</t>
  </si>
  <si>
    <t>SPI402 - Réseaux électriques</t>
  </si>
  <si>
    <t>STA401 - Statistique et calcul des probabilités</t>
  </si>
  <si>
    <t>STE401 - Gravimétrie, Géodésie et Géothermie</t>
  </si>
  <si>
    <t>STE402 - Climat et environnement: réservoirs, transferts et énergie</t>
  </si>
  <si>
    <t>STE403 - Stage de géologie en terrain volcanique et sédimentaire</t>
  </si>
  <si>
    <t>PAN431 - Scientific culture</t>
  </si>
  <si>
    <t>Ecrit - devoir</t>
  </si>
  <si>
    <t>Mickaël Cherrier, Jérôme Dupuy</t>
  </si>
  <si>
    <t>Mark Casida</t>
  </si>
  <si>
    <t>Leticia Gimeno</t>
  </si>
  <si>
    <t>Carole Adam</t>
  </si>
  <si>
    <t>Nicolas Szafran</t>
  </si>
  <si>
    <t>Emmanuel Peyre</t>
  </si>
  <si>
    <t>Didier Piau</t>
  </si>
  <si>
    <t>Isabelle Girault, Aurélien Deniaud</t>
  </si>
  <si>
    <t>Thibaut Devillers</t>
  </si>
  <si>
    <t>Denis Roux</t>
  </si>
  <si>
    <t>Holger Klein</t>
  </si>
  <si>
    <t>Jean-Manuel Grousson</t>
  </si>
  <si>
    <t>Jérôme Nomade, Eric Quirico</t>
  </si>
  <si>
    <t>Jérôme Nomade</t>
  </si>
  <si>
    <t>Rodrigo Bastos</t>
  </si>
  <si>
    <t>Samira Oulahal</t>
  </si>
  <si>
    <t>Alison Coles</t>
  </si>
  <si>
    <t>Daniel Perazza</t>
  </si>
  <si>
    <t>Annie Ray</t>
  </si>
  <si>
    <t>Olivier Lerouxel</t>
  </si>
  <si>
    <t>Dominique Schneider</t>
  </si>
  <si>
    <t>Françoise Cornillon</t>
  </si>
  <si>
    <t>Claire Vourch</t>
  </si>
  <si>
    <t>Catherine Gerez</t>
  </si>
  <si>
    <t>Cécile Rossignol</t>
  </si>
  <si>
    <t>Anne-Line Auzende</t>
  </si>
  <si>
    <t>Anne Milet</t>
  </si>
  <si>
    <t>Ricardo Garcia</t>
  </si>
  <si>
    <t>François Camus</t>
  </si>
  <si>
    <t>Eric Charpentier</t>
  </si>
  <si>
    <t>Florent Bouchez-Tichadou</t>
  </si>
  <si>
    <t>Ylies Falcone</t>
  </si>
  <si>
    <t>Gwenael Delaval</t>
  </si>
  <si>
    <t>Estanislao Herscovich</t>
  </si>
  <si>
    <t>Christophe Lacave</t>
  </si>
  <si>
    <t>Nathanaël Connesson</t>
  </si>
  <si>
    <t>Philippe Brulard</t>
  </si>
  <si>
    <t>Olivier Jacquin</t>
  </si>
  <si>
    <t>Béatrice Janiaud</t>
  </si>
  <si>
    <t>Marie Dubernet</t>
  </si>
  <si>
    <t>Pascale Huyghe</t>
  </si>
  <si>
    <t>Erin Cross</t>
  </si>
  <si>
    <t>Rolland Douzet, Annie Ray</t>
  </si>
  <si>
    <t>Corinne Mercier</t>
  </si>
  <si>
    <t>Sabine Rolland du Roscoat</t>
  </si>
  <si>
    <t>Emeline Talansier</t>
  </si>
  <si>
    <t>Thérèse Mencerrey</t>
  </si>
  <si>
    <t>Nicolas Basset, François Puitg</t>
  </si>
  <si>
    <t>Hervé Pajot</t>
  </si>
  <si>
    <t>Hadrien Mayaffre</t>
  </si>
  <si>
    <t>Claire Rist</t>
  </si>
  <si>
    <t>Eve de Rosny, Emmanuelle Tillet</t>
  </si>
  <si>
    <t>Sabrina Boulet, Rolland Douzet</t>
  </si>
  <si>
    <t>Vincent Renard</t>
  </si>
  <si>
    <t>Laurent Ranno</t>
  </si>
  <si>
    <t>Julia Meyer</t>
  </si>
  <si>
    <t>Julia de Sigoyer</t>
  </si>
  <si>
    <t>Lydie du Bousquet, Anne Letréguilly</t>
  </si>
  <si>
    <t>Cédric Meyer</t>
  </si>
  <si>
    <t>Olivier Lerouxel, Catherine Ghezzi</t>
  </si>
  <si>
    <t>Stéphane Tanzarella</t>
  </si>
  <si>
    <t>Isabelle LeBrun</t>
  </si>
  <si>
    <t xml:space="preserve">Didier Voisin </t>
  </si>
  <si>
    <t>Yohann Moreau</t>
  </si>
  <si>
    <t>David Cusant</t>
  </si>
  <si>
    <t>Estelle Martins</t>
  </si>
  <si>
    <t>Denis Bouhineau</t>
  </si>
  <si>
    <t>Benjamin Wack</t>
  </si>
  <si>
    <t>Laurent Mounier</t>
  </si>
  <si>
    <t>Grégory Berhuy</t>
  </si>
  <si>
    <t xml:space="preserve">Nicolas Mordant </t>
  </si>
  <si>
    <t>Christophe Brun</t>
  </si>
  <si>
    <t>Sylvie Zanier</t>
  </si>
  <si>
    <t>Laurent Derome</t>
  </si>
  <si>
    <t>Gabriel Seyfarth</t>
  </si>
  <si>
    <t>Carole Desprez-Durand</t>
  </si>
  <si>
    <t>Mathilde Radiguet, Erwan Pathier</t>
  </si>
  <si>
    <t>Gilles Delaygue</t>
  </si>
  <si>
    <t xml:space="preserve">Christophe Griggo </t>
  </si>
  <si>
    <t>Pierre Boué</t>
  </si>
  <si>
    <t>STE407 - Géosciences appliquées</t>
  </si>
  <si>
    <t>PAX4ST47</t>
  </si>
  <si>
    <t>Rapports</t>
  </si>
  <si>
    <t>Innocent Niyonzima</t>
  </si>
  <si>
    <t>QCM en séance</t>
  </si>
  <si>
    <t>QCM sur le cours</t>
  </si>
  <si>
    <t>Ecrit - test en TD + 2 DM</t>
  </si>
  <si>
    <t xml:space="preserve">Commentaire : </t>
  </si>
  <si>
    <t>P&amp;M</t>
  </si>
  <si>
    <t>Gabrielle Tichtinsky</t>
  </si>
  <si>
    <t>QCM TD + TP</t>
  </si>
  <si>
    <t>E et/ou O</t>
  </si>
  <si>
    <t>Jean-Pierre Vandervaere</t>
  </si>
  <si>
    <r>
      <rPr>
        <b/>
        <sz val="11"/>
        <color theme="1"/>
        <rFont val="Calibri"/>
        <family val="2"/>
        <scheme val="minor"/>
      </rPr>
      <t>STE403, seconde chance</t>
    </r>
    <r>
      <rPr>
        <sz val="11"/>
        <color theme="1"/>
        <rFont val="Calibri"/>
        <family val="2"/>
        <scheme val="minor"/>
      </rPr>
      <t xml:space="preserve"> : un oral de rattrapage remplace la note de CC la plus faible</t>
    </r>
  </si>
  <si>
    <t>Franck Balestro</t>
  </si>
  <si>
    <t>PAN231 - Anglo-saxon culture</t>
  </si>
  <si>
    <t>Emmanuelle Crépeau</t>
  </si>
  <si>
    <t>Nadège Meunier</t>
  </si>
  <si>
    <t>Stéphane Bec</t>
  </si>
  <si>
    <t>Philippe Ferrandis</t>
  </si>
  <si>
    <t>François Dahmani</t>
  </si>
  <si>
    <t>Sara Checcoli</t>
  </si>
  <si>
    <t>Bernard Parisse</t>
  </si>
  <si>
    <t>Edouard Oudet</t>
  </si>
  <si>
    <t>APOGEE</t>
  </si>
  <si>
    <t>TP (rapport LabNBook)</t>
  </si>
  <si>
    <t>Renaud Deguen</t>
  </si>
  <si>
    <t>Erwan Lanneau</t>
  </si>
  <si>
    <t>Alain Joye</t>
  </si>
  <si>
    <t>En cas de crise sanitaire, les épreuves en présentiel seront transformées en épreuves à distance.</t>
  </si>
  <si>
    <t>YAX1MP11</t>
  </si>
  <si>
    <t>YAX3CH95</t>
  </si>
  <si>
    <t>Intitulé des UE et/ou des Blocs de Connaissances et de Compétences
(le cas échéant, intitulés des EC et des matières)</t>
  </si>
  <si>
    <t>BCH</t>
  </si>
  <si>
    <t>BCH Int.</t>
  </si>
  <si>
    <t>PC</t>
  </si>
  <si>
    <t>PR</t>
  </si>
  <si>
    <t>INM</t>
  </si>
  <si>
    <t>Année de la Formation/Domaine/Mention :</t>
  </si>
  <si>
    <t xml:space="preserve">Code Diplôme : </t>
  </si>
  <si>
    <t xml:space="preserve">Date approbation/présentation CFVU : </t>
  </si>
  <si>
    <t>Parcours-type :</t>
  </si>
  <si>
    <t>Code VDI :</t>
  </si>
  <si>
    <t>N° de version dans l'accréditation :</t>
  </si>
  <si>
    <t xml:space="preserve">Parcours pédagogique (le cas échéant) : </t>
  </si>
  <si>
    <t xml:space="preserve">Code Etape : </t>
  </si>
  <si>
    <t>Régime Formation</t>
  </si>
  <si>
    <t>Responsable de la Formation :</t>
  </si>
  <si>
    <t>Code VET :</t>
  </si>
  <si>
    <t>Modalité Formation</t>
  </si>
  <si>
    <t>Responsable de l'Année :</t>
  </si>
  <si>
    <t>Composante : DLST</t>
  </si>
  <si>
    <t>INF103 - Compléments d'informatique</t>
  </si>
  <si>
    <t>INF104 - Programmation et calcul pour la science</t>
  </si>
  <si>
    <t>INF105 - Informatique appliquée aux sciences de la vie</t>
  </si>
  <si>
    <t>INF135 - Computer sciences for life sciences</t>
  </si>
  <si>
    <t>MAT105 - Culture mathématique</t>
  </si>
  <si>
    <t>MAT106 - Analyse réelle</t>
  </si>
  <si>
    <t>MAT107 - Algèbre linéaire appliquée</t>
  </si>
  <si>
    <t>MAT133 - Mathematic tools for life sciences</t>
  </si>
  <si>
    <t>PHY104 - Optique géométrique</t>
  </si>
  <si>
    <t>PHY105 - Phénomènes électriques et de transport</t>
  </si>
  <si>
    <t>PHY134 - Geometrical optics</t>
  </si>
  <si>
    <t>PHY135 - Electrical and transport phenomena</t>
  </si>
  <si>
    <t>STE103 - Enjeux et risques en géosciences</t>
  </si>
  <si>
    <t>STE104 - Outils et méthodologie en Sciences de la Terre</t>
  </si>
  <si>
    <t>STE133 - Risks and challenges in Earth sciences</t>
  </si>
  <si>
    <t>CHI202 - Eau et environnement</t>
  </si>
  <si>
    <t>CHI203 - Chimie Générale</t>
  </si>
  <si>
    <t>CHI233 - General chemistry</t>
  </si>
  <si>
    <t>MAT208 - Mathématiques pour les sciences chimiques et biochimiques</t>
  </si>
  <si>
    <t>MAT209 - Algèbre et analyse approfondies</t>
  </si>
  <si>
    <t>MAT236 - Introduction to mathematical biology and population dynamics</t>
  </si>
  <si>
    <t>MAT239 - Advanced algebra and analysis</t>
  </si>
  <si>
    <t>MEC204 - Mécanique du point 2</t>
  </si>
  <si>
    <t>PHY206 - Optique Instrumentale</t>
  </si>
  <si>
    <t>PHY207 - Electricité : régimes continus et alternatifs</t>
  </si>
  <si>
    <t>PHY208 - Enjeux Energie, Climat et Ordre de grandeurs et analyse dimensionnelle</t>
  </si>
  <si>
    <t>PHY209 - Introduction à la recherche et projet de recherche expérimentale</t>
  </si>
  <si>
    <t>PHY210 - Electricité</t>
  </si>
  <si>
    <t>PHY236 - Instrumental optics</t>
  </si>
  <si>
    <t>PHY237 - Electricity: DC-AC</t>
  </si>
  <si>
    <t>STE205 - Terre, Climat et Environnement</t>
  </si>
  <si>
    <t>STE206 - Processus de surface (sédimentologie)</t>
  </si>
  <si>
    <t>CHI306 - Chimie organique 1</t>
  </si>
  <si>
    <t>CHI307 - Sécurité, risques et environnement</t>
  </si>
  <si>
    <t>GDP301 - Génie des procédés : découverte et applications</t>
  </si>
  <si>
    <t>PHY304 - Introduction à l'astrophysique</t>
  </si>
  <si>
    <t>BIO408 - Biotechnologies</t>
  </si>
  <si>
    <t>CHI406 - Chimie organique 2</t>
  </si>
  <si>
    <t>CHI407 - Chimie du solide et des polymères</t>
  </si>
  <si>
    <t>CHI408 - Matériaux</t>
  </si>
  <si>
    <t>CHI409 - Liaison chimique</t>
  </si>
  <si>
    <t>GMP402 - Découverte du génie mécanique</t>
  </si>
  <si>
    <t>MAT406 - Mathématiques assistées par ordinateur</t>
  </si>
  <si>
    <t>MEC432 - Fluid mechanics</t>
  </si>
  <si>
    <t>PHY409 - Nucléaire et énergétique physique</t>
  </si>
  <si>
    <t>PHY410 - Projet de recherche théorique</t>
  </si>
  <si>
    <t>SIN401 - Système d'information numérique 2</t>
  </si>
  <si>
    <t>STE406 - Chimie des eaux environnementales</t>
  </si>
  <si>
    <t>GDP401 - Bases du Génie des procédés</t>
  </si>
  <si>
    <t>BIO Int</t>
  </si>
  <si>
    <t>BCH Int</t>
  </si>
  <si>
    <t>PCM Int</t>
  </si>
  <si>
    <t>MIN Int</t>
  </si>
  <si>
    <t>S&amp;D</t>
  </si>
  <si>
    <t>TOTAL</t>
  </si>
  <si>
    <t>MEP232 - Experimental methods in organisms biology</t>
  </si>
  <si>
    <t>Jean-Marie Bourhis, Alexandre Dawid</t>
  </si>
  <si>
    <t>Yves Markowicz</t>
  </si>
  <si>
    <t>STE405 - Histoire de la Vie</t>
  </si>
  <si>
    <t>TOTAL ANNEE</t>
  </si>
  <si>
    <r>
      <rPr>
        <b/>
        <sz val="11"/>
        <color theme="1"/>
        <rFont val="Calibri"/>
        <family val="2"/>
        <scheme val="minor"/>
      </rPr>
      <t>SPI401, seconde chance</t>
    </r>
    <r>
      <rPr>
        <sz val="11"/>
        <color theme="1"/>
        <rFont val="Calibri"/>
        <family val="2"/>
        <scheme val="minor"/>
      </rPr>
      <t xml:space="preserve"> : un travail supplémentaire est demandé sur le thème concerné par la note d'EC la plus faible, qui est remplacée par l'évaluation de ce travail.</t>
    </r>
  </si>
  <si>
    <t>Préciser la nature de l'UE (et le cas échéant de l'EC ou de la matière) :</t>
  </si>
  <si>
    <t>Colonne G</t>
  </si>
  <si>
    <t>Colonne H</t>
  </si>
  <si>
    <t>Pour UE et EC : préciser le nombre d'ECTS</t>
  </si>
  <si>
    <t>En cas de crédits affectés à des EC, mettre un * après le nombre d'ECTS pour ne pas les compter 2 fois si des ECTS sont déjà indiqués au niveau de l'UE.</t>
  </si>
  <si>
    <t>Colonne I</t>
  </si>
  <si>
    <t>L’échelle des coefficients est cohérente avec celle des crédits attribués à chaque UE, à chaque EC et à chaque bloc de connaissances et de compétences.</t>
  </si>
  <si>
    <t>Plusieurs modalités d'évaluation sont possibles :</t>
  </si>
  <si>
    <t>- une évaluation continue et une évaluation terminale (ECET),</t>
  </si>
  <si>
    <t>- une évaluation continue intégrale (ECI),</t>
  </si>
  <si>
    <t>- une évaluation terminale (ET).</t>
  </si>
  <si>
    <t>Colonnes J/P</t>
  </si>
  <si>
    <t>Préciser les modalités de l'évaluation continue (s'il y a plusieurs modalités pour un même enseignement, les saisir dans la même cellule en faisant un retour à la ligne ALT+ touche Entrée) :</t>
  </si>
  <si>
    <t>Ecrit  : E</t>
  </si>
  <si>
    <t>Oral   : O</t>
  </si>
  <si>
    <t>Rendus de travaux : RT</t>
  </si>
  <si>
    <t>Rendu de projets : RP</t>
  </si>
  <si>
    <t>Travaux pratiques : TP</t>
  </si>
  <si>
    <t>Rapport/mémoire</t>
  </si>
  <si>
    <t>Assiduité  : A</t>
  </si>
  <si>
    <t>Autre (à préciser)</t>
  </si>
  <si>
    <t>2 évaluations continues au minimum</t>
  </si>
  <si>
    <t>Colonne J</t>
  </si>
  <si>
    <t>Colonne K</t>
  </si>
  <si>
    <t>Indiquer le coefficient (global ou par épreuve) ou le poids en %.</t>
  </si>
  <si>
    <t>La moyenne des notes d’évaluation continue ne peut compter pour plus de 60% de la note finale.</t>
  </si>
  <si>
    <t>Colonne L</t>
  </si>
  <si>
    <t>Préciser la nature de l'épreuve :</t>
  </si>
  <si>
    <t>et la durée de l'épreuve.</t>
  </si>
  <si>
    <t>- Autre (à préciser)</t>
  </si>
  <si>
    <t>Colonne M</t>
  </si>
  <si>
    <t>Si colonne remplie dans le cadre de l'ECET :</t>
  </si>
  <si>
    <t>Colonne Q</t>
  </si>
  <si>
    <t>Si OUI, indiquer en commentaire (bas du tableau) les modalités de mise en oeuvre.</t>
  </si>
  <si>
    <t>Ex. : la note de 2nde chance remplace la + basse note de CC</t>
  </si>
  <si>
    <t>Colonnes Q/U</t>
  </si>
  <si>
    <t>La seconde chance anciennement appelée session de rattrapage.</t>
  </si>
  <si>
    <t xml:space="preserve">Dans le cadre de l'ECET ou l'ET : </t>
  </si>
  <si>
    <t>la seconde chance prend la forme d'une évaluation supplémentaire organisée après publication des résultats de l'évaluation initiale.</t>
  </si>
  <si>
    <t>Dans le cadre de l'ECI :</t>
  </si>
  <si>
    <t>La seconde chance peut :</t>
  </si>
  <si>
    <t>- prendre la forme d'une évaluation supplémentaire organisée après publication des résultats de l'évaluation initiale.</t>
  </si>
  <si>
    <t>- Ou être comprise dans les modalités de mise en oeuvre de l'évaluation continue intégrale.</t>
  </si>
  <si>
    <t>Colonne R</t>
  </si>
  <si>
    <t>Colonne S</t>
  </si>
  <si>
    <t>Colonne T</t>
  </si>
  <si>
    <t>préciser par oui ou non si la note d'évaluation continue est reportée.</t>
  </si>
  <si>
    <t>Indiquer le coefficient ou le poids en %.</t>
  </si>
  <si>
    <t>Au titre de l'ECET, de l'ET et de l'ECI : la seconde chance prend la forme d'une évaluation supplémentaire organisée après publication des résultats de l'évaluation initiale.</t>
  </si>
  <si>
    <t xml:space="preserve">Préciser la nature de l'épreuve : </t>
  </si>
  <si>
    <t>et la durée de l'épreuve</t>
  </si>
  <si>
    <r>
      <t xml:space="preserve">- 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: UE disciplinaire obligatoire</t>
    </r>
  </si>
  <si>
    <r>
      <t xml:space="preserve">- 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:  UE disciplinaire à choix sur liste</t>
    </r>
  </si>
  <si>
    <r>
      <t xml:space="preserve">- </t>
    </r>
    <r>
      <rPr>
        <b/>
        <sz val="11"/>
        <color theme="1"/>
        <rFont val="Calibri"/>
        <family val="2"/>
        <scheme val="minor"/>
      </rPr>
      <t>OUV</t>
    </r>
    <r>
      <rPr>
        <sz val="11"/>
        <color theme="1"/>
        <rFont val="Calibri"/>
        <family val="2"/>
        <scheme val="minor"/>
      </rPr>
      <t xml:space="preserve"> : ETC - Langue - Sport - Autre (9 ECTS sur le cycle L)</t>
    </r>
  </si>
  <si>
    <r>
      <t xml:space="preserve">- 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: UE langue à choix (9 ECTS min sur le cycle L)</t>
    </r>
  </si>
  <si>
    <r>
      <t xml:space="preserve">- 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: UE facultative (au-delà des 30 ECTS)</t>
    </r>
  </si>
  <si>
    <r>
      <t xml:space="preserve">- 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: Bonification (UE hors total des ECTS)</t>
    </r>
  </si>
  <si>
    <r>
      <t>L'</t>
    </r>
    <r>
      <rPr>
        <b/>
        <sz val="11"/>
        <color theme="1"/>
        <rFont val="Calibri"/>
        <family val="2"/>
        <scheme val="minor"/>
      </rPr>
      <t>ECI</t>
    </r>
    <r>
      <rPr>
        <sz val="11"/>
        <color theme="1"/>
        <rFont val="Calibri"/>
        <family val="2"/>
        <scheme val="minor"/>
      </rPr>
      <t xml:space="preserve"> porte sur 2 évaluations continues au minimum, aucune de ces évaluations ne peut compter pour plus de 50 % de la note finale.</t>
    </r>
  </si>
  <si>
    <r>
      <t>L'</t>
    </r>
    <r>
      <rPr>
        <b/>
        <sz val="11"/>
        <color theme="1"/>
        <rFont val="Calibri"/>
        <family val="2"/>
        <scheme val="minor"/>
      </rPr>
      <t>ECET</t>
    </r>
    <r>
      <rPr>
        <sz val="11"/>
        <color theme="1"/>
        <rFont val="Calibri"/>
        <family val="2"/>
        <scheme val="minor"/>
      </rPr>
      <t xml:space="preserve"> porte sur 2 évaluations continues au minimum (aucune ne pouvant compter pour plus de 50% de la moyenne des évaluations continues) plus une évaluation terminale, et la moyenne des notes d'évaluation continue ne peut compter pour plus de 60 % de la note finale.</t>
    </r>
  </si>
  <si>
    <t>Légende des couleurs des colonnes correspondant à Evaluation initiale et Seconde chance :</t>
  </si>
  <si>
    <r>
      <t xml:space="preserve">- </t>
    </r>
    <r>
      <rPr>
        <b/>
        <sz val="11"/>
        <color theme="1"/>
        <rFont val="Calibri"/>
        <family val="2"/>
        <scheme val="minor"/>
      </rPr>
      <t>ECI</t>
    </r>
    <r>
      <rPr>
        <sz val="11"/>
        <color theme="1"/>
        <rFont val="Calibri"/>
        <family val="2"/>
        <scheme val="minor"/>
      </rPr>
      <t xml:space="preserve"> : bleu + rouge ou bleu + rose ou bleu + noir + rose</t>
    </r>
  </si>
  <si>
    <r>
      <t xml:space="preserve">- </t>
    </r>
    <r>
      <rPr>
        <b/>
        <sz val="11"/>
        <color theme="1"/>
        <rFont val="Calibri"/>
        <family val="2"/>
        <scheme val="minor"/>
      </rPr>
      <t>ECET</t>
    </r>
    <r>
      <rPr>
        <sz val="11"/>
        <color theme="1"/>
        <rFont val="Calibri"/>
        <family val="2"/>
        <scheme val="minor"/>
      </rPr>
      <t xml:space="preserve"> : bleu + vert + noir + rose</t>
    </r>
  </si>
  <si>
    <r>
      <t xml:space="preserve">- </t>
    </r>
    <r>
      <rPr>
        <b/>
        <sz val="11"/>
        <color theme="1"/>
        <rFont val="Calibri"/>
        <family val="2"/>
        <scheme val="minor"/>
      </rPr>
      <t>ET</t>
    </r>
    <r>
      <rPr>
        <sz val="11"/>
        <color theme="1"/>
        <rFont val="Calibri"/>
        <family val="2"/>
        <scheme val="minor"/>
      </rPr>
      <t xml:space="preserve"> : vert + rose</t>
    </r>
  </si>
  <si>
    <r>
      <t>L'</t>
    </r>
    <r>
      <rPr>
        <b/>
        <sz val="11"/>
        <color theme="1"/>
        <rFont val="Calibri"/>
        <family val="2"/>
        <scheme val="minor"/>
      </rPr>
      <t>ECI</t>
    </r>
    <r>
      <rPr>
        <sz val="11"/>
        <color theme="1"/>
        <rFont val="Calibri"/>
        <family val="2"/>
        <scheme val="minor"/>
      </rPr>
      <t xml:space="preserve"> porte sur 2 évaluations continues au minimum, aucune de ces évaluations ne peut compter pour plus de 50 % de la note finale.</t>
    </r>
  </si>
  <si>
    <r>
      <t>L'</t>
    </r>
    <r>
      <rPr>
        <b/>
        <sz val="11"/>
        <color theme="1"/>
        <rFont val="Calibri"/>
        <family val="2"/>
        <scheme val="minor"/>
      </rPr>
      <t>ECET</t>
    </r>
    <r>
      <rPr>
        <sz val="11"/>
        <color theme="1"/>
        <rFont val="Calibri"/>
        <family val="2"/>
        <scheme val="minor"/>
      </rPr>
      <t xml:space="preserve"> porte sur deux évaluations continues au minimum  (aucune ne pouvant compter pour plus de  50 % de la moyenne des évaluations continues) plus une évaluation terminale.</t>
    </r>
  </si>
  <si>
    <r>
      <t xml:space="preserve">- Ecrit : </t>
    </r>
    <r>
      <rPr>
        <b/>
        <sz val="11"/>
        <color theme="1"/>
        <rFont val="Calibri"/>
        <family val="2"/>
        <scheme val="minor"/>
      </rPr>
      <t>E</t>
    </r>
  </si>
  <si>
    <r>
      <t xml:space="preserve">- Oral : </t>
    </r>
    <r>
      <rPr>
        <b/>
        <sz val="11"/>
        <color theme="1"/>
        <rFont val="Calibri"/>
        <family val="2"/>
        <scheme val="minor"/>
      </rPr>
      <t>O</t>
    </r>
  </si>
  <si>
    <r>
      <t>Dans le cadre de  l'</t>
    </r>
    <r>
      <rPr>
        <b/>
        <sz val="11"/>
        <color theme="1"/>
        <rFont val="Calibri"/>
        <family val="2"/>
        <scheme val="minor"/>
      </rPr>
      <t>ECI</t>
    </r>
    <r>
      <rPr>
        <sz val="11"/>
        <color theme="1"/>
        <rFont val="Calibri"/>
        <family val="2"/>
        <scheme val="minor"/>
      </rPr>
      <t xml:space="preserve"> indiquer par OUI ou NON si la seconde chance est comprise dans l'évaluation initiale.</t>
    </r>
  </si>
  <si>
    <r>
      <t>Dans le cadre de l'</t>
    </r>
    <r>
      <rPr>
        <b/>
        <sz val="11"/>
        <color theme="1"/>
        <rFont val="Calibri"/>
        <family val="2"/>
        <scheme val="minor"/>
      </rPr>
      <t>ECET</t>
    </r>
    <r>
      <rPr>
        <sz val="11"/>
        <color theme="1"/>
        <rFont val="Calibri"/>
        <family val="2"/>
        <scheme val="minor"/>
      </rPr>
      <t xml:space="preserve"> :</t>
    </r>
  </si>
  <si>
    <t>SPI104 - Découverte des sciences pour l'ingénieur - Génie mécanique</t>
  </si>
  <si>
    <t>SPI103 - Découverte des sciences pour l'ingénieur - Génie civil</t>
  </si>
  <si>
    <t>SPI102 - Découverte des sciences pour l'ingénieur - EEA</t>
  </si>
  <si>
    <t>OUV</t>
  </si>
  <si>
    <t>UET1 (ETC)</t>
  </si>
  <si>
    <t>UET1b (ETC)</t>
  </si>
  <si>
    <t>L</t>
  </si>
  <si>
    <t>SET</t>
  </si>
  <si>
    <t>UET2a (Anglais 1 / PEP 1)</t>
  </si>
  <si>
    <t>Anglais IELTS</t>
  </si>
  <si>
    <t>SV, CeB</t>
  </si>
  <si>
    <t>BIO Int, BCH Int</t>
  </si>
  <si>
    <t>SPI, STE</t>
  </si>
  <si>
    <t>BIO Int, BCH Int, PCM Int</t>
  </si>
  <si>
    <t>PCM Int, MIN Int</t>
  </si>
  <si>
    <t>IMA, MIN Int</t>
  </si>
  <si>
    <t>SPI, STE, IMA, MIN Int</t>
  </si>
  <si>
    <t>SV, BIO Int, CeB, BCH Int</t>
  </si>
  <si>
    <t>CeB, BCH Int</t>
  </si>
  <si>
    <t>SV, STE</t>
  </si>
  <si>
    <t>BCH Int, PCM Int</t>
  </si>
  <si>
    <t>PCMM, SPI</t>
  </si>
  <si>
    <t>BCH Int, SPI, STE</t>
  </si>
  <si>
    <t>CeB, STE</t>
  </si>
  <si>
    <t>PCMM, STE</t>
  </si>
  <si>
    <t>PCMM, PR, PCM Int</t>
  </si>
  <si>
    <t>SV, PCMM, PR, SPI, STE, IMA</t>
  </si>
  <si>
    <t>BIO Int, PCM Int</t>
  </si>
  <si>
    <t>BIO, SVT, BCH</t>
  </si>
  <si>
    <t>BIO, BIO Int</t>
  </si>
  <si>
    <t>BCH, BCH Int</t>
  </si>
  <si>
    <t>BIO, BIO Int, SVT</t>
  </si>
  <si>
    <t>CHI, PC</t>
  </si>
  <si>
    <t>BCH, BCH Int, CHI, PC</t>
  </si>
  <si>
    <t>PM, GC</t>
  </si>
  <si>
    <t>MIN, MIN Int, INM</t>
  </si>
  <si>
    <t>MAT, MIN, INM</t>
  </si>
  <si>
    <t>MAT, MIN</t>
  </si>
  <si>
    <t>PM, MAT</t>
  </si>
  <si>
    <t>EEA, GC, GMP</t>
  </si>
  <si>
    <t>GC, GMP</t>
  </si>
  <si>
    <t>PM, PR</t>
  </si>
  <si>
    <t>PM, PCM Int</t>
  </si>
  <si>
    <t>PHY433 - Relativity</t>
  </si>
  <si>
    <t>PM, STE</t>
  </si>
  <si>
    <t>UET3f (ETC ou PEP)</t>
  </si>
  <si>
    <t>UET2b (Anglais IELTS / PEP 1)</t>
  </si>
  <si>
    <t>UET2c (PAN231 - Anglo-saxon culture / PEP 1)</t>
  </si>
  <si>
    <t>UET2d (Anglais 1)</t>
  </si>
  <si>
    <t>UET4a (Anglais 2)</t>
  </si>
  <si>
    <t>BIO Int, BCH Int, MIN Int</t>
  </si>
  <si>
    <t>BIO, SVT, BCH, CHI, PC, PM, EEA, GC, GMP, STE, MAT, MIN, INM</t>
  </si>
  <si>
    <t>UET4c (Scientific presentation and writing)</t>
  </si>
  <si>
    <t>PM, PR, PCM Int</t>
  </si>
  <si>
    <t>CHI, PC, PM, PR, P&amp;M</t>
  </si>
  <si>
    <t>SVT, STE</t>
  </si>
  <si>
    <t>UET3b (Préparation IELTS / PEP 2)</t>
  </si>
  <si>
    <t>Préparation IELTS</t>
  </si>
  <si>
    <t>TP en laboratoire</t>
  </si>
  <si>
    <t>ETC</t>
  </si>
  <si>
    <t>GBX1IN13</t>
  </si>
  <si>
    <t>GBX1IN14</t>
  </si>
  <si>
    <t>GBX1IN15</t>
  </si>
  <si>
    <t>GBX1IN95</t>
  </si>
  <si>
    <t>GBX1MT15</t>
  </si>
  <si>
    <t>GBX1MT16</t>
  </si>
  <si>
    <t>GBX1MT17</t>
  </si>
  <si>
    <t>GBX1MT93</t>
  </si>
  <si>
    <t>PAX1PH14</t>
  </si>
  <si>
    <t>PAX1PH15</t>
  </si>
  <si>
    <t>PAX1PH94</t>
  </si>
  <si>
    <t>PAX1PH95</t>
  </si>
  <si>
    <t>PAX1SP12</t>
  </si>
  <si>
    <t>PAX1SP13</t>
  </si>
  <si>
    <t>PAX1SP14</t>
  </si>
  <si>
    <t>PAX1ST13</t>
  </si>
  <si>
    <t>PAX1ST14</t>
  </si>
  <si>
    <t>PAX1ST93</t>
  </si>
  <si>
    <t>YAX2CH22</t>
  </si>
  <si>
    <t>YAX2CH23</t>
  </si>
  <si>
    <t>YAX2CH92</t>
  </si>
  <si>
    <t>GBX2MT28</t>
  </si>
  <si>
    <t>GBX2MT29</t>
  </si>
  <si>
    <t>GBX2MT96</t>
  </si>
  <si>
    <t>GBX2MT99</t>
  </si>
  <si>
    <t>PAX2MC24</t>
  </si>
  <si>
    <t>PAX2PHY26</t>
  </si>
  <si>
    <t>PAX2PH27</t>
  </si>
  <si>
    <t>PAX2PH28</t>
  </si>
  <si>
    <t>PAX2PH29</t>
  </si>
  <si>
    <t>PAX2PH20</t>
  </si>
  <si>
    <t>PAX2PH96</t>
  </si>
  <si>
    <t>PAX2PH97</t>
  </si>
  <si>
    <t>PAX2ST25</t>
  </si>
  <si>
    <t>PAX2ST26</t>
  </si>
  <si>
    <t>YAX3CH36</t>
  </si>
  <si>
    <t>YAX3CH37</t>
  </si>
  <si>
    <t>PAX3GD31</t>
  </si>
  <si>
    <t>PAX3PH34</t>
  </si>
  <si>
    <t xml:space="preserve">BIO409 - Biochimie 2 : Enzymologie et métabolismes </t>
  </si>
  <si>
    <t>YAX4BI49</t>
  </si>
  <si>
    <t>YAX4BI48</t>
  </si>
  <si>
    <t>YAX4BI99</t>
  </si>
  <si>
    <t>BIO439 - Biochemistry 2: Enzymology and metabolisms</t>
  </si>
  <si>
    <t>YAX4CH40</t>
  </si>
  <si>
    <t>YAX4CH46</t>
  </si>
  <si>
    <t>YAX4CH47</t>
  </si>
  <si>
    <t>YAX4CH48</t>
  </si>
  <si>
    <t>YAX4CH49</t>
  </si>
  <si>
    <t>PAX4GD41</t>
  </si>
  <si>
    <t>PAX4GM42</t>
  </si>
  <si>
    <t>GBX4MT46</t>
  </si>
  <si>
    <t>PAX4MC92</t>
  </si>
  <si>
    <t>PAX4PH48</t>
  </si>
  <si>
    <t>PAX4PH49</t>
  </si>
  <si>
    <t>PAX4PH40</t>
  </si>
  <si>
    <t>PAX4SI42</t>
  </si>
  <si>
    <t>UET3a (ETC / PEP 2)</t>
  </si>
  <si>
    <t>UET3d (ETC / PEP 2)</t>
  </si>
  <si>
    <t>CHI400 - Solutions aqueuses en biologie</t>
  </si>
  <si>
    <t>CHI430 - Aqueous solutions in biology</t>
  </si>
  <si>
    <t>PHY408 - La physique par l'expérience</t>
  </si>
  <si>
    <t>PHY407 - TP d'acoustique</t>
  </si>
  <si>
    <t>PHY438 - Experimental physics</t>
  </si>
  <si>
    <t>PC, P&amp;M</t>
  </si>
  <si>
    <t>MAT408 - Produits scalaires et séries de Fourier</t>
  </si>
  <si>
    <t>GBX4MT48</t>
  </si>
  <si>
    <t>PAX3PH35</t>
  </si>
  <si>
    <t>PHY305 - Electromagnétisme</t>
  </si>
  <si>
    <t>MEC104 - Mécanique du point 1</t>
  </si>
  <si>
    <t>E et O</t>
  </si>
  <si>
    <t>O + maquette</t>
  </si>
  <si>
    <t>E (travaux dessin)</t>
  </si>
  <si>
    <t>E (dessin)</t>
  </si>
  <si>
    <t>RP</t>
  </si>
  <si>
    <t>x</t>
  </si>
  <si>
    <t>E (TP)</t>
  </si>
  <si>
    <t>Jean-Marial Cohard</t>
  </si>
  <si>
    <t>David Cusant, Thomas Jay-Allemand</t>
  </si>
  <si>
    <t>RT</t>
  </si>
  <si>
    <t>E, 2h</t>
  </si>
  <si>
    <t>E, 2h30</t>
  </si>
  <si>
    <t>E, 3h</t>
  </si>
  <si>
    <t>E, 2h et/ou O</t>
  </si>
  <si>
    <t>RT (4 devoirs + projet)</t>
  </si>
  <si>
    <t>RT (CR TP + projet)</t>
  </si>
  <si>
    <t>TP (comptes-rendus)</t>
  </si>
  <si>
    <t>O (soutenance)</t>
  </si>
  <si>
    <t>E, 1h30</t>
  </si>
  <si>
    <t>E, 1h30 ou O</t>
  </si>
  <si>
    <t>E, 1h</t>
  </si>
  <si>
    <t>E , 1h30 ou O</t>
  </si>
  <si>
    <t>E, 2h ou O</t>
  </si>
  <si>
    <t>Rapport (TP)</t>
  </si>
  <si>
    <t>E (atomistique)</t>
  </si>
  <si>
    <t>E (TP cristallochimie)</t>
  </si>
  <si>
    <t>E (devoirs)</t>
  </si>
  <si>
    <t>QCM (Chamilo)</t>
  </si>
  <si>
    <t>Cécile Amblard-Girard</t>
  </si>
  <si>
    <t>TP (écrit + pratique)</t>
  </si>
  <si>
    <t>TP (tests + écrit)</t>
  </si>
  <si>
    <t>Julie Peyre</t>
  </si>
  <si>
    <t xml:space="preserve">Adrien Antkowiak, Virginie Faure </t>
  </si>
  <si>
    <t>Olivier Hamelin, Caroline Marchi-Delapierre</t>
  </si>
  <si>
    <t>Julien Chevallier,  Adeline Leclercq Samson</t>
  </si>
  <si>
    <t>Rapport + O</t>
  </si>
  <si>
    <t>Catherine Bougault, Anne Milet</t>
  </si>
  <si>
    <t>O (exposé)</t>
  </si>
  <si>
    <t>Caroline Marchi-Delapierre, Olvier Hamelin</t>
  </si>
  <si>
    <t>Hélène Jamet</t>
  </si>
  <si>
    <t>Mémoire</t>
  </si>
  <si>
    <t>Mathieu Salaün</t>
  </si>
  <si>
    <t>Lydie du Bousquet, Anne Letreguilly</t>
  </si>
  <si>
    <t>Sébastien Carret, Frédérique Loiseau</t>
  </si>
  <si>
    <t>TP (E)</t>
  </si>
  <si>
    <t>Comptes-rendus</t>
  </si>
  <si>
    <t>Evaluation par les pairs</t>
  </si>
  <si>
    <t>Travail préparatoire (écrit)</t>
  </si>
  <si>
    <t>E (cartographie)</t>
  </si>
  <si>
    <t>E (pétrologie)</t>
  </si>
  <si>
    <t>Grégoire Charlot</t>
  </si>
  <si>
    <t>E et:ou O</t>
  </si>
  <si>
    <t>Odile Garotta</t>
  </si>
  <si>
    <t>Thierry Alonso</t>
  </si>
  <si>
    <t>Rapport (TP) ou O</t>
  </si>
  <si>
    <t>Pierre Thibault</t>
  </si>
  <si>
    <t>Rapport et/ou O</t>
  </si>
  <si>
    <t>E et O (TD)</t>
  </si>
  <si>
    <t>E (DM)</t>
  </si>
  <si>
    <t>SYE301 - Système électroniques 1</t>
  </si>
  <si>
    <t>Voir commentaires</t>
  </si>
  <si>
    <t>Geneviève Frantz</t>
  </si>
  <si>
    <t xml:space="preserve">AUT401 - Automatisme </t>
  </si>
  <si>
    <t xml:space="preserve">EMB402 - Informatique embarquée 2 </t>
  </si>
  <si>
    <t xml:space="preserve">SYE402 - Système électroniques 2 </t>
  </si>
  <si>
    <t xml:space="preserve">COE302 - Conversion d'énergie 2 </t>
  </si>
  <si>
    <t xml:space="preserve">COE201 - Conversion d'énergie 1 </t>
  </si>
  <si>
    <t>TP + E (Phy. V)</t>
  </si>
  <si>
    <t>TP (Phy. A)</t>
  </si>
  <si>
    <t>SPI302 - Empreinte écologique des projets</t>
  </si>
  <si>
    <t>E + test TD</t>
  </si>
  <si>
    <t>E + Rapport</t>
  </si>
  <si>
    <t>PAX3PI32</t>
  </si>
  <si>
    <t>STE303 - Mathématiques pour les Sciences de la Terre</t>
  </si>
  <si>
    <t>PAX3ST33</t>
  </si>
  <si>
    <t>PAX3ST34</t>
  </si>
  <si>
    <t>STE304 - Mécanique des solides</t>
  </si>
  <si>
    <t>ELE401 - Projet Génie électrique</t>
  </si>
  <si>
    <t>Démonstration</t>
  </si>
  <si>
    <t>Préparation TP</t>
  </si>
  <si>
    <t>?</t>
  </si>
  <si>
    <t>Pierre.Hily-Blant</t>
  </si>
  <si>
    <t>E + TP (CR)</t>
  </si>
  <si>
    <t>Philippe Delorme</t>
  </si>
  <si>
    <t>Ecrit (2 DM)</t>
  </si>
  <si>
    <t>TP (E et/ou O)</t>
  </si>
  <si>
    <t>Solenn Vaupré</t>
  </si>
  <si>
    <t>Mourad Ramdhane, Hervé Guillou</t>
  </si>
  <si>
    <t>Julien Faivre</t>
  </si>
  <si>
    <t>E (2 DM)</t>
  </si>
  <si>
    <t>Franck Dahlem</t>
  </si>
  <si>
    <t>Jérôme Dejeu, Franck Dahlem</t>
  </si>
  <si>
    <t>E + O</t>
  </si>
  <si>
    <t>Monique Giroud</t>
  </si>
  <si>
    <t>OUi</t>
  </si>
  <si>
    <t>Melissa Degardin, Samira Oulahal</t>
  </si>
  <si>
    <t>Tests</t>
  </si>
  <si>
    <t>Rapport(s)</t>
  </si>
  <si>
    <t>UET3c (TP en  laboratoire / Anglais / PEP 2) - S3</t>
  </si>
  <si>
    <t>Anglais2a</t>
  </si>
  <si>
    <r>
      <rPr>
        <b/>
        <sz val="11"/>
        <color theme="1"/>
        <rFont val="Calibri"/>
        <family val="2"/>
        <scheme val="minor"/>
      </rPr>
      <t>SPI104, seconde chance</t>
    </r>
    <r>
      <rPr>
        <sz val="11"/>
        <color theme="1"/>
        <rFont val="Calibri"/>
        <family val="2"/>
        <scheme val="minor"/>
      </rPr>
      <t xml:space="preserve"> : un travail supplémentaire est demandé sur le thème concerné par la note d'EC la plus faible, qui est remplacée par l'évaluation de ce travail.</t>
    </r>
  </si>
  <si>
    <t>UET4b (Anglais 2b / Synthèse de recherches scientifiques)</t>
  </si>
  <si>
    <t>Anglais 2b</t>
  </si>
  <si>
    <t>Synthèse de recherches scientifiques</t>
  </si>
  <si>
    <t>Elisabeth Charlaix, Nicolas Mordant</t>
  </si>
  <si>
    <t>Valentin Garnero</t>
  </si>
  <si>
    <t>Irina Mihalcescu (?), Christian Hoffmann</t>
  </si>
  <si>
    <t>Frédéric Faure</t>
  </si>
  <si>
    <t>Rapport (nucléaire)</t>
  </si>
  <si>
    <t>Rapport (énergie)</t>
  </si>
  <si>
    <t>Examen TP (nucléaire)</t>
  </si>
  <si>
    <t>Examen TP (énergie)</t>
  </si>
  <si>
    <r>
      <rPr>
        <b/>
        <sz val="11"/>
        <color theme="1"/>
        <rFont val="Calibri"/>
        <family val="2"/>
        <scheme val="minor"/>
      </rPr>
      <t>MEP202, seconde chance</t>
    </r>
    <r>
      <rPr>
        <sz val="11"/>
        <color theme="1"/>
        <rFont val="Calibri"/>
        <family val="2"/>
        <scheme val="minor"/>
      </rPr>
      <t xml:space="preserve"> : les 2 CC étant constitués chacun de plusieurs comptes-rendus, la note de compte-rendu la moins bonne sera soustraite de la note de CC qui la contient</t>
    </r>
  </si>
  <si>
    <r>
      <rPr>
        <b/>
        <sz val="11"/>
        <color theme="1"/>
        <rFont val="Calibri"/>
        <family val="2"/>
        <scheme val="minor"/>
      </rPr>
      <t>MEP232, seconde chance</t>
    </r>
    <r>
      <rPr>
        <sz val="11"/>
        <color theme="1"/>
        <rFont val="Calibri"/>
        <family val="2"/>
        <scheme val="minor"/>
      </rPr>
      <t xml:space="preserve"> : les 2 CC étant constitués chacun de plusieurs comptes-rendus, la note de compte-rendu la moins bonne sera soustraite de la note de CC qui la contient</t>
    </r>
  </si>
  <si>
    <t>MAT303 - Topologie, calcul différentiel et courbes paramétrées</t>
  </si>
  <si>
    <t>E ou Rapport</t>
  </si>
  <si>
    <r>
      <rPr>
        <b/>
        <sz val="11"/>
        <rFont val="Calibri"/>
        <family val="2"/>
        <scheme val="minor"/>
      </rPr>
      <t>BIO305, seconde chance</t>
    </r>
    <r>
      <rPr>
        <sz val="11"/>
        <rFont val="Calibri"/>
        <family val="2"/>
        <scheme val="minor"/>
      </rPr>
      <t xml:space="preserve"> : un écrit de rattrapage remplace la note de CC la plus faible</t>
    </r>
  </si>
  <si>
    <r>
      <rPr>
        <b/>
        <sz val="11"/>
        <rFont val="Calibri"/>
        <family val="2"/>
        <scheme val="minor"/>
      </rPr>
      <t>SPI302</t>
    </r>
    <r>
      <rPr>
        <sz val="11"/>
        <rFont val="Calibri"/>
        <family val="2"/>
        <scheme val="minor"/>
      </rPr>
      <t xml:space="preserve"> : en cas d'absence justifiée à un CC, la note est neutralisée</t>
    </r>
  </si>
  <si>
    <r>
      <rPr>
        <b/>
        <sz val="11"/>
        <rFont val="Calibri"/>
        <family val="2"/>
        <scheme val="minor"/>
      </rPr>
      <t>SPI302, seconde chance</t>
    </r>
    <r>
      <rPr>
        <sz val="11"/>
        <rFont val="Calibri"/>
        <family val="2"/>
        <scheme val="minor"/>
      </rPr>
      <t xml:space="preserve"> : un oral de rattrapage remplace la note de CC la plus faible</t>
    </r>
  </si>
  <si>
    <t>E (cristallochimie)</t>
  </si>
  <si>
    <t>PC, PM, PR</t>
  </si>
  <si>
    <t>Mario Cortes-Cornax</t>
  </si>
  <si>
    <r>
      <rPr>
        <b/>
        <sz val="11"/>
        <rFont val="Calibri"/>
        <family val="2"/>
        <scheme val="minor"/>
      </rPr>
      <t>BIO231, seconde chance</t>
    </r>
    <r>
      <rPr>
        <sz val="11"/>
        <rFont val="Calibri"/>
        <family val="2"/>
        <scheme val="minor"/>
      </rPr>
      <t xml:space="preserve"> : un écrit de rattrapage remplace la note de CC la plus faible</t>
    </r>
  </si>
  <si>
    <t>Fabienne Giraud</t>
  </si>
  <si>
    <t>Ali Tourabi</t>
  </si>
  <si>
    <t>Véronique Rossi</t>
  </si>
  <si>
    <t>Carole Cordier, Pascale Hugyhe</t>
  </si>
  <si>
    <t>Muriel Jourdan, Claire Wajeman</t>
  </si>
  <si>
    <t>E+ Rapport (TP)</t>
  </si>
  <si>
    <t>TP (examen)</t>
  </si>
  <si>
    <t>E (TP cristallochimie))</t>
  </si>
  <si>
    <t>Florence Charbonnier, Samira Oulahal</t>
  </si>
  <si>
    <t>Olivier Gagliardini</t>
  </si>
  <si>
    <t>Ricardo Garcia, Isabelle Gautier-Luneau</t>
  </si>
  <si>
    <t>Jean-François Coeurjolly, Adeline Leclercq Samson</t>
  </si>
  <si>
    <t>Carlos Perez Del Valle</t>
  </si>
  <si>
    <t>E et/ou TP</t>
  </si>
  <si>
    <t>Christophe Rambaud, Catherine Quillet</t>
  </si>
  <si>
    <t>Claire Bouligand</t>
  </si>
  <si>
    <t>Y</t>
  </si>
  <si>
    <t>DGN301</t>
  </si>
  <si>
    <t>DGN302</t>
  </si>
  <si>
    <t>ETC FabLab</t>
  </si>
  <si>
    <t>DGN101</t>
  </si>
  <si>
    <t>DGN102</t>
  </si>
  <si>
    <t>DGN201</t>
  </si>
  <si>
    <t>DGN202</t>
  </si>
  <si>
    <t>DGN401</t>
  </si>
  <si>
    <t>DGN402</t>
  </si>
  <si>
    <t>Nadia Brauner, Julie Peyre</t>
  </si>
  <si>
    <t>TP, 1h</t>
  </si>
  <si>
    <t>INF231 - Functional programming and algorithmics</t>
  </si>
  <si>
    <t>Projet</t>
  </si>
  <si>
    <r>
      <rPr>
        <b/>
        <sz val="11"/>
        <color theme="1"/>
        <rFont val="Calibri"/>
        <family val="2"/>
        <scheme val="minor"/>
      </rPr>
      <t>BIO 408, seconde chance</t>
    </r>
    <r>
      <rPr>
        <sz val="11"/>
        <color theme="1"/>
        <rFont val="Calibri"/>
        <family val="2"/>
        <scheme val="minor"/>
      </rPr>
      <t xml:space="preserve"> : recalcul de la note une fois enlevée la moins bonne note d'exposé</t>
    </r>
  </si>
  <si>
    <r>
      <rPr>
        <b/>
        <sz val="11"/>
        <rFont val="Calibri"/>
        <family val="2"/>
        <scheme val="minor"/>
      </rPr>
      <t>GMP401 , seconde chance</t>
    </r>
    <r>
      <rPr>
        <sz val="11"/>
        <rFont val="Calibri"/>
        <family val="2"/>
        <scheme val="minor"/>
      </rPr>
      <t xml:space="preserve"> : un écrit ou un oral remplace le plus mauvais des CC</t>
    </r>
  </si>
  <si>
    <r>
      <rPr>
        <b/>
        <sz val="11"/>
        <rFont val="Calibri"/>
        <family val="2"/>
        <scheme val="minor"/>
      </rPr>
      <t>PHY404, seconde chance</t>
    </r>
    <r>
      <rPr>
        <sz val="11"/>
        <rFont val="Calibri"/>
        <family val="2"/>
        <scheme val="minor"/>
      </rPr>
      <t xml:space="preserve"> : la note d'EC la plus faible est neutralisée (calcul de la note de l'UE avec les trois autres notes affectées de leurs coefficients respectifs)</t>
    </r>
  </si>
  <si>
    <r>
      <rPr>
        <b/>
        <sz val="11"/>
        <rFont val="Calibri"/>
        <family val="2"/>
        <scheme val="minor"/>
      </rPr>
      <t>PHY409, seconde chance</t>
    </r>
    <r>
      <rPr>
        <sz val="11"/>
        <rFont val="Calibri"/>
        <family val="2"/>
        <scheme val="minor"/>
      </rPr>
      <t xml:space="preserve"> : la note de compte-rendu la plus faible est ignorée</t>
    </r>
  </si>
  <si>
    <r>
      <rPr>
        <b/>
        <sz val="11"/>
        <rFont val="Calibri"/>
        <family val="2"/>
        <scheme val="minor"/>
      </rPr>
      <t>PHY438, seconde chance</t>
    </r>
    <r>
      <rPr>
        <sz val="11"/>
        <rFont val="Calibri"/>
        <family val="2"/>
        <scheme val="minor"/>
      </rPr>
      <t xml:space="preserve"> : remplacement à coefficient égale de la moins bonne des deux CC à 40%</t>
    </r>
  </si>
  <si>
    <r>
      <rPr>
        <b/>
        <sz val="11"/>
        <rFont val="Calibri"/>
        <family val="2"/>
        <scheme val="minor"/>
      </rPr>
      <t>GMP301, seconde chance</t>
    </r>
    <r>
      <rPr>
        <sz val="11"/>
        <rFont val="Calibri"/>
        <family val="2"/>
        <scheme val="minor"/>
      </rPr>
      <t xml:space="preserve"> : un oral ou un écrit de rattrapage remplace la note de CC la plus faible</t>
    </r>
  </si>
  <si>
    <t>Elise Arnaud</t>
  </si>
  <si>
    <t>Florence Charbonnier, Isabelle Gautier-Luneau</t>
  </si>
  <si>
    <t>Mai-Linh Doan</t>
  </si>
  <si>
    <t>UET3g (ETC + PEP)</t>
  </si>
  <si>
    <t>UET3e (ETC ou PEP)</t>
  </si>
  <si>
    <t>4 fiches PEC</t>
  </si>
  <si>
    <r>
      <rPr>
        <b/>
        <sz val="11"/>
        <color theme="1"/>
        <rFont val="Calibri"/>
        <family val="2"/>
        <scheme val="minor"/>
      </rPr>
      <t>PEP, seconde chance</t>
    </r>
    <r>
      <rPr>
        <sz val="11"/>
        <color theme="1"/>
        <rFont val="Calibri"/>
        <family val="2"/>
        <scheme val="minor"/>
      </rPr>
      <t xml:space="preserve"> : report de toute note (compte rendu ou fiches PEC) supérieure ou égale à 12 avec un coefficient 50%, nouvelle production écrite (compte rendu et/ou fiches PEC) pour toute note strictement inférieure à 12, coefficient 50%</t>
    </r>
  </si>
  <si>
    <t>Selon les modalités de contrôle des connaissances du SET (50%)</t>
  </si>
  <si>
    <t>Selon les modalités de contrôle des connaissances du SET (75%)</t>
  </si>
  <si>
    <t>Fiche PEC</t>
  </si>
  <si>
    <t>Projet d'exploration professionnel</t>
  </si>
  <si>
    <t>BIO, BCH, BCH Int</t>
  </si>
  <si>
    <t>BIO, BIO Int, SVT, S&amp;D</t>
  </si>
  <si>
    <t>BIO, SVT, BCH, S&amp;D</t>
  </si>
  <si>
    <t>BIO, S&amp;D</t>
  </si>
  <si>
    <t>BCH, CHI, PC, S&amp;D</t>
  </si>
  <si>
    <t>BCH, BCH Int, CHI, S&amp;D</t>
  </si>
  <si>
    <t>MIN, MIN Int, INM, S&amp;D</t>
  </si>
  <si>
    <t>MIN, MIN Int, S&amp;D</t>
  </si>
  <si>
    <t>MAT, MIN, S&amp;D</t>
  </si>
  <si>
    <t>PM, PR, PCM Int, P&amp;M, S&amp;D</t>
  </si>
  <si>
    <t>PC, PM, PR, S&amp;D</t>
  </si>
  <si>
    <t>PC, PM, PR, P&amp;M, S&amp;D</t>
  </si>
  <si>
    <t>CHI, S&amp;D</t>
  </si>
  <si>
    <t>BIO, BCH, S&amp;D</t>
  </si>
  <si>
    <t>BCH, BCH Int, CHI, PC, S&amp;D</t>
  </si>
  <si>
    <t>MAT, MIN, MIN Int, INM, S&amp;D</t>
  </si>
  <si>
    <t>MAT, MIN, INM, S&amp;D</t>
  </si>
  <si>
    <t>MAT, MIN, MIN Int, S&amp;D</t>
  </si>
  <si>
    <t>PM, PR, PCM Int, S&amp;D</t>
  </si>
  <si>
    <t>PC, PM, PR, PCM Int, P&amp;M, STE, S&amp;D</t>
  </si>
  <si>
    <t>BIO, SVT, PC, PM, EEA, GC, GMP, MIN, INM</t>
  </si>
  <si>
    <t>SV, CeB, S&amp;D</t>
  </si>
  <si>
    <t>SV, S&amp;D</t>
  </si>
  <si>
    <t>CeB, PCMM, S&amp;D</t>
  </si>
  <si>
    <t>IMA, S&amp;D</t>
  </si>
  <si>
    <t>IMA, MIN Int, S&amp;D</t>
  </si>
  <si>
    <t>CeB, S&amp;D</t>
  </si>
  <si>
    <t>CeB, STE, S&amp;D</t>
  </si>
  <si>
    <t>PCMM, PR, P&amp;M, S&amp;D</t>
  </si>
  <si>
    <t>PCMM, PR, P&amp;M, IMA, S&amp;D</t>
  </si>
  <si>
    <t>SPI, IMA</t>
  </si>
  <si>
    <t>PCMM, PR, PCM Int, P&amp;M, S&amp;D</t>
  </si>
  <si>
    <t>SV, CeB, PCMM, PR, S&amp;D</t>
  </si>
  <si>
    <t>PCMM, IMA, S&amp;D</t>
  </si>
  <si>
    <t>CeB, BCH Int, SPI, STE, S&amp;D</t>
  </si>
  <si>
    <t>CeB, BCH Int, S&amp;D</t>
  </si>
  <si>
    <t>PCMM, PR, STE, IMA, S&amp;D</t>
  </si>
  <si>
    <t>MAT101 - Langage mathématique, nombres, et calcul algébrique</t>
  </si>
  <si>
    <t>²</t>
  </si>
  <si>
    <t>DADGN101</t>
  </si>
  <si>
    <t>DADGN102</t>
  </si>
  <si>
    <t>Romain Couillet</t>
  </si>
  <si>
    <t>Franck Iutzeler, Julien Chevallier</t>
  </si>
  <si>
    <t>Raphaël Rossignol</t>
  </si>
  <si>
    <t>Emmanuel Russ</t>
  </si>
  <si>
    <t>Jean Fasel</t>
  </si>
  <si>
    <t>Catriona Maclean</t>
  </si>
  <si>
    <t>Zindine Djadli</t>
  </si>
  <si>
    <t>Faouzi Triki</t>
  </si>
  <si>
    <t>Clément Jourdana</t>
  </si>
  <si>
    <t>Eric Blayo</t>
  </si>
  <si>
    <t>Eric Bonnetier</t>
  </si>
  <si>
    <t>Martin Schreiber</t>
  </si>
  <si>
    <t>Geneviève Frantz, Cédric Meyer</t>
  </si>
  <si>
    <t>Eric Dumas</t>
  </si>
  <si>
    <t>Isabelle Gautier-Luneau, Isabelle Pernin-Wetzel</t>
  </si>
  <si>
    <t>Emilie Despiau-Pujo, Alexandre Pourret, Gabriel Seyfarth</t>
  </si>
  <si>
    <t>Sophie de Brion</t>
  </si>
  <si>
    <t>PAX1MC14</t>
  </si>
  <si>
    <r>
      <rPr>
        <b/>
        <sz val="11"/>
        <rFont val="Calibri"/>
        <family val="2"/>
        <scheme val="minor"/>
      </rPr>
      <t>PHY408, seconde chance</t>
    </r>
    <r>
      <rPr>
        <sz val="11"/>
        <rFont val="Calibri"/>
        <family val="2"/>
        <scheme val="minor"/>
      </rPr>
      <t xml:space="preserve"> : remplacement à coefficient égal de la moins bonne des deux CC à 40%</t>
    </r>
  </si>
  <si>
    <t>PAX4EE44</t>
  </si>
  <si>
    <t>PAX4ST46</t>
  </si>
  <si>
    <t>MCC</t>
  </si>
  <si>
    <t>YAX4CH90</t>
  </si>
  <si>
    <t>16,5% 17 %</t>
  </si>
  <si>
    <t>8,25% 8%</t>
  </si>
  <si>
    <t xml:space="preserve">8,25% 8% </t>
  </si>
  <si>
    <t>PAX4PH93</t>
  </si>
  <si>
    <t>PAX4PH98</t>
  </si>
  <si>
    <t>DADGN201</t>
  </si>
  <si>
    <t>DADGN202</t>
  </si>
  <si>
    <t>DADGN301</t>
  </si>
  <si>
    <t>DADGN302</t>
  </si>
  <si>
    <t>DADGN401</t>
  </si>
  <si>
    <t>DADGN402</t>
  </si>
  <si>
    <t>PAX4PH47</t>
  </si>
  <si>
    <t>DAX3UT06</t>
  </si>
  <si>
    <t>DAX3UT14</t>
  </si>
  <si>
    <t>DAX3PP30</t>
  </si>
  <si>
    <t>DAX4ANG4</t>
  </si>
  <si>
    <t>DAX4U01</t>
  </si>
  <si>
    <t>DAX4ET40</t>
  </si>
  <si>
    <t>DAX4PP40</t>
  </si>
  <si>
    <t>DAX1UT14</t>
  </si>
  <si>
    <t>DAX3UT05</t>
  </si>
  <si>
    <t>DAX3LV03</t>
  </si>
  <si>
    <t>PAX4PA43</t>
  </si>
  <si>
    <t>DAX1UT02</t>
  </si>
  <si>
    <t>DAX1FB10</t>
  </si>
  <si>
    <t>DAX2UT04</t>
  </si>
  <si>
    <t>DAX2FB20</t>
  </si>
  <si>
    <t>DAX2UT20</t>
  </si>
  <si>
    <t>DA2ANG20</t>
  </si>
  <si>
    <t>DAX2PP20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</si>
</sst>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u/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i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name val="Calibri"/>
      <family val="2"/>
      <scheme val="minor"/>
    </font>
    <font>
      <sz val="9"/>
      <color rgb="FFF913D8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7"/>
      <name val="Calibri"/>
      <family val="2"/>
      <scheme val="minor"/>
    </font>
    <font>
      <i/>
      <sz val="8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u/>
      <sz val="6"/>
      <color theme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sz val="11"/>
      <color rgb="FFFF0000"/>
      <name val="Calibri"/>
      <family val="2"/>
      <scheme val="minor"/>
    </font>
    <font>
      <sz val="12"/>
      <color rgb="FF0070C0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2"/>
      <color rgb="FFFF0000"/>
      <name val="Calibri"/>
      <family val="2"/>
    </font>
    <font>
      <b/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Calibri"/>
      <family val="2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ck">
        <color rgb="FF10F6FC"/>
      </diagonal>
    </border>
    <border diagonalUp="1">
      <left style="thin">
        <color indexed="64"/>
      </left>
      <right style="thin">
        <color indexed="64"/>
      </right>
      <top/>
      <bottom/>
      <diagonal style="thick">
        <color rgb="FF10F6FC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ck">
        <color rgb="FF10F6FC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ck">
        <color rgb="FF00FFFF"/>
      </diagonal>
    </border>
    <border diagonalUp="1">
      <left style="thin">
        <color indexed="64"/>
      </left>
      <right style="thin">
        <color indexed="64"/>
      </right>
      <top/>
      <bottom/>
      <diagonal style="thick">
        <color rgb="FF00FFFF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ck">
        <color rgb="FF00FFFF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ck">
        <color rgb="FF00FFFF"/>
      </diagonal>
    </border>
    <border diagonalUp="1">
      <left style="medium">
        <color indexed="64"/>
      </left>
      <right style="thin">
        <color indexed="64"/>
      </right>
      <top/>
      <bottom/>
      <diagonal style="thick">
        <color rgb="FF00FFFF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ck">
        <color rgb="FF00FFFF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ck">
        <color rgb="FF10F6FC"/>
      </diagonal>
    </border>
    <border diagonalUp="1">
      <left style="thin">
        <color indexed="64"/>
      </left>
      <right style="medium">
        <color indexed="64"/>
      </right>
      <top/>
      <bottom/>
      <diagonal style="thick">
        <color rgb="FF10F6FC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ck">
        <color rgb="FF10F6FC"/>
      </diagonal>
    </border>
    <border diagonalUp="1" diagonalDown="1">
      <left style="medium">
        <color auto="1"/>
      </left>
      <right style="thin">
        <color indexed="64"/>
      </right>
      <top style="medium">
        <color indexed="64"/>
      </top>
      <bottom/>
      <diagonal style="medium">
        <color rgb="FF00FFFF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 style="medium">
        <color rgb="FF00FFFF"/>
      </diagonal>
    </border>
    <border diagonalUp="1" diagonalDown="1">
      <left style="medium">
        <color auto="1"/>
      </left>
      <right style="thin">
        <color indexed="64"/>
      </right>
      <top/>
      <bottom/>
      <diagonal style="medium">
        <color rgb="FF00FFFF"/>
      </diagonal>
    </border>
    <border diagonalUp="1" diagonalDown="1">
      <left style="thin">
        <color indexed="64"/>
      </left>
      <right style="thin">
        <color indexed="64"/>
      </right>
      <top/>
      <bottom/>
      <diagonal style="medium">
        <color rgb="FF00FFFF"/>
      </diagonal>
    </border>
    <border diagonalUp="1" diagonalDown="1">
      <left style="medium">
        <color auto="1"/>
      </left>
      <right style="thin">
        <color indexed="64"/>
      </right>
      <top/>
      <bottom style="medium">
        <color indexed="64"/>
      </bottom>
      <diagonal style="medium">
        <color rgb="FF00FFFF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medium">
        <color rgb="FF00FFFF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 style="thick">
        <color rgb="FF00FFFF"/>
      </diagonal>
    </border>
    <border diagonalUp="1" diagonalDown="1">
      <left style="thin">
        <color indexed="64"/>
      </left>
      <right style="thin">
        <color indexed="64"/>
      </right>
      <top/>
      <bottom/>
      <diagonal style="thick">
        <color rgb="FF00FFFF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ck">
        <color rgb="FF00FFFF"/>
      </diagonal>
    </border>
    <border diagonalUp="1">
      <left style="thin">
        <color indexed="64"/>
      </left>
      <right/>
      <top style="medium">
        <color indexed="64"/>
      </top>
      <bottom/>
      <diagonal style="thick">
        <color rgb="FF00FFFF"/>
      </diagonal>
    </border>
    <border diagonalUp="1">
      <left style="thin">
        <color indexed="64"/>
      </left>
      <right/>
      <top/>
      <bottom/>
      <diagonal style="thick">
        <color rgb="FF00FFFF"/>
      </diagonal>
    </border>
    <border diagonalUp="1">
      <left style="thin">
        <color indexed="64"/>
      </left>
      <right/>
      <top/>
      <bottom style="medium">
        <color indexed="64"/>
      </bottom>
      <diagonal style="thick">
        <color rgb="FF00FFFF"/>
      </diagonal>
    </border>
    <border diagonalUp="1" diagonalDown="1">
      <left style="thick">
        <color auto="1"/>
      </left>
      <right style="thin">
        <color indexed="64"/>
      </right>
      <top style="medium">
        <color indexed="64"/>
      </top>
      <bottom/>
      <diagonal style="thick">
        <color rgb="FF00FFFF"/>
      </diagonal>
    </border>
    <border diagonalUp="1" diagonalDown="1">
      <left style="thick">
        <color auto="1"/>
      </left>
      <right style="thin">
        <color indexed="64"/>
      </right>
      <top/>
      <bottom/>
      <diagonal style="thick">
        <color rgb="FF00FFFF"/>
      </diagonal>
    </border>
    <border diagonalUp="1" diagonalDown="1">
      <left style="thick">
        <color auto="1"/>
      </left>
      <right style="thin">
        <color indexed="64"/>
      </right>
      <top/>
      <bottom style="medium">
        <color indexed="64"/>
      </bottom>
      <diagonal style="thick">
        <color rgb="FF00FFFF"/>
      </diagonal>
    </border>
  </borders>
  <cellStyleXfs count="4">
    <xf numFmtId="0" fontId="0" fillId="0" borderId="0"/>
    <xf numFmtId="0" fontId="4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648">
    <xf numFmtId="0" fontId="0" fillId="0" borderId="0" xfId="0"/>
    <xf numFmtId="0" fontId="1" fillId="0" borderId="3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1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164" fontId="22" fillId="0" borderId="0" xfId="0" applyNumberFormat="1" applyFont="1" applyFill="1" applyAlignment="1">
      <alignment horizontal="center"/>
    </xf>
    <xf numFmtId="9" fontId="22" fillId="0" borderId="0" xfId="0" applyNumberFormat="1" applyFont="1" applyFill="1" applyAlignment="1">
      <alignment horizontal="center"/>
    </xf>
    <xf numFmtId="0" fontId="1" fillId="0" borderId="11" xfId="0" applyFont="1" applyFill="1" applyBorder="1"/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24" fillId="0" borderId="0" xfId="0" applyFont="1" applyFill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0" fontId="0" fillId="0" borderId="0" xfId="0" applyNumberFormat="1" applyFont="1" applyFill="1" applyAlignment="1">
      <alignment horizontal="center"/>
    </xf>
    <xf numFmtId="0" fontId="0" fillId="0" borderId="0" xfId="0" applyFont="1" applyFill="1"/>
    <xf numFmtId="10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24" fillId="0" borderId="7" xfId="0" applyFont="1" applyFill="1" applyBorder="1" applyAlignment="1">
      <alignment horizontal="center"/>
    </xf>
    <xf numFmtId="10" fontId="24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164" fontId="24" fillId="0" borderId="0" xfId="0" applyNumberFormat="1" applyFont="1" applyFill="1" applyAlignment="1">
      <alignment horizontal="center"/>
    </xf>
    <xf numFmtId="9" fontId="24" fillId="0" borderId="0" xfId="0" applyNumberFormat="1" applyFont="1" applyFill="1" applyAlignment="1">
      <alignment horizontal="center"/>
    </xf>
    <xf numFmtId="0" fontId="15" fillId="0" borderId="1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7" fillId="0" borderId="0" xfId="1" applyFont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30" fillId="4" borderId="64" xfId="1" applyFont="1" applyFill="1" applyBorder="1" applyAlignment="1">
      <alignment vertical="center"/>
    </xf>
    <xf numFmtId="0" fontId="29" fillId="4" borderId="64" xfId="1" applyFont="1" applyFill="1" applyBorder="1" applyAlignment="1">
      <alignment vertical="center"/>
    </xf>
    <xf numFmtId="0" fontId="29" fillId="4" borderId="0" xfId="1" applyFont="1" applyFill="1" applyBorder="1" applyAlignment="1">
      <alignment vertical="center"/>
    </xf>
    <xf numFmtId="0" fontId="0" fillId="4" borderId="1" xfId="0" applyFill="1" applyBorder="1"/>
    <xf numFmtId="0" fontId="30" fillId="4" borderId="11" xfId="1" applyFont="1" applyFill="1" applyBorder="1" applyAlignment="1">
      <alignment vertical="center"/>
    </xf>
    <xf numFmtId="0" fontId="0" fillId="4" borderId="3" xfId="0" applyFill="1" applyBorder="1"/>
    <xf numFmtId="0" fontId="30" fillId="4" borderId="69" xfId="1" applyFont="1" applyFill="1" applyBorder="1" applyAlignment="1">
      <alignment vertical="center"/>
    </xf>
    <xf numFmtId="0" fontId="0" fillId="4" borderId="70" xfId="0" applyFill="1" applyBorder="1"/>
    <xf numFmtId="0" fontId="0" fillId="4" borderId="0" xfId="0" applyFill="1" applyBorder="1"/>
    <xf numFmtId="0" fontId="13" fillId="0" borderId="14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0" fillId="4" borderId="11" xfId="0" applyFill="1" applyBorder="1"/>
    <xf numFmtId="0" fontId="0" fillId="4" borderId="2" xfId="0" applyFill="1" applyBorder="1"/>
    <xf numFmtId="0" fontId="28" fillId="4" borderId="70" xfId="1" applyFont="1" applyFill="1" applyBorder="1" applyAlignment="1">
      <alignment vertical="center"/>
    </xf>
    <xf numFmtId="0" fontId="28" fillId="4" borderId="1" xfId="1" applyFont="1" applyFill="1" applyBorder="1" applyAlignment="1">
      <alignment vertical="center"/>
    </xf>
    <xf numFmtId="0" fontId="0" fillId="4" borderId="4" xfId="0" applyFill="1" applyBorder="1"/>
    <xf numFmtId="164" fontId="0" fillId="0" borderId="0" xfId="0" applyNumberFormat="1" applyFon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24" fillId="0" borderId="6" xfId="0" applyFont="1" applyFill="1" applyBorder="1"/>
    <xf numFmtId="0" fontId="24" fillId="0" borderId="6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10" fontId="24" fillId="0" borderId="3" xfId="0" applyNumberFormat="1" applyFont="1" applyFill="1" applyBorder="1" applyAlignment="1">
      <alignment horizontal="center"/>
    </xf>
    <xf numFmtId="10" fontId="24" fillId="0" borderId="0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10" fontId="24" fillId="0" borderId="20" xfId="0" applyNumberFormat="1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37" xfId="0" applyFont="1" applyFill="1" applyBorder="1" applyAlignment="1">
      <alignment horizontal="center"/>
    </xf>
    <xf numFmtId="0" fontId="18" fillId="0" borderId="57" xfId="0" applyFont="1" applyFill="1" applyBorder="1" applyAlignment="1">
      <alignment horizontal="center" vertical="center" wrapText="1"/>
    </xf>
    <xf numFmtId="0" fontId="24" fillId="0" borderId="48" xfId="0" applyFont="1" applyFill="1" applyBorder="1"/>
    <xf numFmtId="0" fontId="24" fillId="0" borderId="48" xfId="0" applyFont="1" applyFill="1" applyBorder="1" applyAlignment="1">
      <alignment horizontal="center"/>
    </xf>
    <xf numFmtId="0" fontId="24" fillId="0" borderId="57" xfId="0" applyFont="1" applyFill="1" applyBorder="1" applyAlignment="1">
      <alignment horizontal="center"/>
    </xf>
    <xf numFmtId="0" fontId="24" fillId="0" borderId="53" xfId="0" applyFont="1" applyFill="1" applyBorder="1" applyAlignment="1">
      <alignment horizontal="center"/>
    </xf>
    <xf numFmtId="10" fontId="24" fillId="0" borderId="57" xfId="0" applyNumberFormat="1" applyFont="1" applyFill="1" applyBorder="1" applyAlignment="1">
      <alignment horizontal="center"/>
    </xf>
    <xf numFmtId="10" fontId="24" fillId="0" borderId="49" xfId="0" applyNumberFormat="1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0" fontId="24" fillId="0" borderId="58" xfId="0" applyFont="1" applyFill="1" applyBorder="1" applyAlignment="1">
      <alignment horizontal="center"/>
    </xf>
    <xf numFmtId="10" fontId="24" fillId="0" borderId="58" xfId="0" applyNumberFormat="1" applyFont="1" applyFill="1" applyBorder="1" applyAlignment="1">
      <alignment horizontal="center"/>
    </xf>
    <xf numFmtId="0" fontId="24" fillId="0" borderId="50" xfId="0" applyFont="1" applyFill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0" fontId="24" fillId="0" borderId="52" xfId="0" applyFont="1" applyFill="1" applyBorder="1" applyAlignment="1">
      <alignment horizontal="center"/>
    </xf>
    <xf numFmtId="0" fontId="26" fillId="0" borderId="0" xfId="0" applyFont="1" applyFill="1"/>
    <xf numFmtId="0" fontId="26" fillId="0" borderId="0" xfId="0" applyFont="1" applyFill="1" applyAlignment="1">
      <alignment horizontal="center"/>
    </xf>
    <xf numFmtId="164" fontId="26" fillId="0" borderId="0" xfId="0" applyNumberFormat="1" applyFont="1" applyFill="1" applyAlignment="1">
      <alignment horizontal="center"/>
    </xf>
    <xf numFmtId="9" fontId="26" fillId="0" borderId="0" xfId="0" applyNumberFormat="1" applyFont="1" applyFill="1" applyAlignment="1">
      <alignment horizontal="center"/>
    </xf>
    <xf numFmtId="0" fontId="33" fillId="0" borderId="20" xfId="3" applyFont="1" applyFill="1" applyBorder="1" applyAlignment="1" applyProtection="1">
      <alignment horizontal="left" vertical="center"/>
    </xf>
    <xf numFmtId="0" fontId="33" fillId="0" borderId="44" xfId="3" applyFont="1" applyFill="1" applyBorder="1" applyAlignment="1" applyProtection="1">
      <alignment horizontal="left" vertical="center"/>
    </xf>
    <xf numFmtId="0" fontId="33" fillId="0" borderId="58" xfId="3" applyFont="1" applyFill="1" applyBorder="1" applyAlignment="1" applyProtection="1">
      <alignment horizontal="left" vertical="center"/>
    </xf>
    <xf numFmtId="0" fontId="33" fillId="0" borderId="44" xfId="3" applyFont="1" applyFill="1" applyBorder="1" applyAlignment="1" applyProtection="1">
      <alignment horizontal="left"/>
    </xf>
    <xf numFmtId="0" fontId="33" fillId="0" borderId="20" xfId="3" applyFont="1" applyFill="1" applyBorder="1" applyAlignment="1" applyProtection="1">
      <alignment horizontal="left"/>
    </xf>
    <xf numFmtId="0" fontId="33" fillId="0" borderId="58" xfId="3" applyFont="1" applyFill="1" applyBorder="1" applyAlignment="1" applyProtection="1">
      <alignment horizontal="left"/>
    </xf>
    <xf numFmtId="0" fontId="18" fillId="0" borderId="41" xfId="0" applyFont="1" applyFill="1" applyBorder="1" applyAlignment="1">
      <alignment horizontal="center" vertical="center" wrapText="1"/>
    </xf>
    <xf numFmtId="0" fontId="24" fillId="0" borderId="38" xfId="0" applyFont="1" applyFill="1" applyBorder="1"/>
    <xf numFmtId="0" fontId="24" fillId="0" borderId="38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10" fontId="24" fillId="0" borderId="41" xfId="0" applyNumberFormat="1" applyFont="1" applyFill="1" applyBorder="1" applyAlignment="1">
      <alignment horizontal="center"/>
    </xf>
    <xf numFmtId="10" fontId="24" fillId="0" borderId="42" xfId="0" applyNumberFormat="1" applyFont="1" applyFill="1" applyBorder="1" applyAlignment="1">
      <alignment horizontal="center"/>
    </xf>
    <xf numFmtId="0" fontId="24" fillId="0" borderId="42" xfId="0" applyFont="1" applyFill="1" applyBorder="1" applyAlignment="1">
      <alignment horizontal="center"/>
    </xf>
    <xf numFmtId="10" fontId="24" fillId="0" borderId="40" xfId="0" applyNumberFormat="1" applyFont="1" applyFill="1" applyBorder="1" applyAlignment="1">
      <alignment horizontal="center"/>
    </xf>
    <xf numFmtId="10" fontId="24" fillId="0" borderId="44" xfId="0" applyNumberFormat="1" applyFont="1" applyFill="1" applyBorder="1" applyAlignment="1">
      <alignment horizontal="center"/>
    </xf>
    <xf numFmtId="0" fontId="24" fillId="0" borderId="41" xfId="0" applyFont="1" applyFill="1" applyBorder="1" applyAlignment="1">
      <alignment horizontal="center"/>
    </xf>
    <xf numFmtId="0" fontId="24" fillId="0" borderId="45" xfId="0" applyFont="1" applyFill="1" applyBorder="1" applyAlignment="1">
      <alignment horizontal="center"/>
    </xf>
    <xf numFmtId="0" fontId="24" fillId="0" borderId="47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0" fontId="6" fillId="0" borderId="0" xfId="0" applyFont="1"/>
    <xf numFmtId="10" fontId="6" fillId="0" borderId="0" xfId="0" applyNumberFormat="1" applyFont="1" applyFill="1" applyAlignment="1">
      <alignment horizontal="center"/>
    </xf>
    <xf numFmtId="0" fontId="6" fillId="0" borderId="0" xfId="0" applyFont="1" applyBorder="1"/>
    <xf numFmtId="0" fontId="18" fillId="0" borderId="0" xfId="0" applyFont="1" applyFill="1" applyAlignment="1">
      <alignment horizontal="left" vertical="center" wrapText="1"/>
    </xf>
    <xf numFmtId="10" fontId="24" fillId="0" borderId="0" xfId="0" applyNumberFormat="1" applyFont="1" applyFill="1" applyAlignment="1">
      <alignment horizontal="center"/>
    </xf>
    <xf numFmtId="10" fontId="24" fillId="0" borderId="10" xfId="0" applyNumberFormat="1" applyFont="1" applyFill="1" applyBorder="1" applyAlignment="1">
      <alignment horizontal="center"/>
    </xf>
    <xf numFmtId="10" fontId="24" fillId="0" borderId="11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4" fillId="0" borderId="60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center"/>
    </xf>
    <xf numFmtId="0" fontId="24" fillId="0" borderId="44" xfId="0" applyFont="1" applyFill="1" applyBorder="1" applyAlignment="1">
      <alignment horizontal="center"/>
    </xf>
    <xf numFmtId="10" fontId="24" fillId="0" borderId="55" xfId="0" applyNumberFormat="1" applyFont="1" applyFill="1" applyBorder="1" applyAlignment="1">
      <alignment horizontal="center"/>
    </xf>
    <xf numFmtId="10" fontId="24" fillId="0" borderId="43" xfId="0" applyNumberFormat="1" applyFont="1" applyFill="1" applyBorder="1" applyAlignment="1">
      <alignment horizontal="center"/>
    </xf>
    <xf numFmtId="10" fontId="24" fillId="0" borderId="16" xfId="0" applyNumberFormat="1" applyFont="1" applyFill="1" applyBorder="1" applyAlignment="1">
      <alignment horizontal="center"/>
    </xf>
    <xf numFmtId="10" fontId="24" fillId="0" borderId="18" xfId="0" applyNumberFormat="1" applyFont="1" applyFill="1" applyBorder="1" applyAlignment="1">
      <alignment horizontal="center"/>
    </xf>
    <xf numFmtId="0" fontId="24" fillId="0" borderId="64" xfId="0" applyFont="1" applyFill="1" applyBorder="1" applyAlignment="1">
      <alignment horizontal="center"/>
    </xf>
    <xf numFmtId="0" fontId="34" fillId="0" borderId="41" xfId="3" applyFont="1" applyFill="1" applyBorder="1" applyAlignment="1" applyProtection="1">
      <alignment horizontal="center" vertical="center"/>
    </xf>
    <xf numFmtId="0" fontId="24" fillId="3" borderId="39" xfId="0" applyFont="1" applyFill="1" applyBorder="1" applyAlignment="1">
      <alignment horizontal="center"/>
    </xf>
    <xf numFmtId="10" fontId="24" fillId="3" borderId="41" xfId="0" applyNumberFormat="1" applyFont="1" applyFill="1" applyBorder="1" applyAlignment="1">
      <alignment horizontal="center"/>
    </xf>
    <xf numFmtId="0" fontId="24" fillId="3" borderId="15" xfId="0" applyFont="1" applyFill="1" applyBorder="1" applyAlignment="1">
      <alignment horizontal="center"/>
    </xf>
    <xf numFmtId="10" fontId="24" fillId="3" borderId="3" xfId="0" applyNumberFormat="1" applyFont="1" applyFill="1" applyBorder="1" applyAlignment="1">
      <alignment horizontal="center"/>
    </xf>
    <xf numFmtId="10" fontId="24" fillId="0" borderId="54" xfId="0" applyNumberFormat="1" applyFont="1" applyFill="1" applyBorder="1" applyAlignment="1">
      <alignment horizontal="center"/>
    </xf>
    <xf numFmtId="10" fontId="24" fillId="0" borderId="43" xfId="0" applyNumberFormat="1" applyFont="1" applyFill="1" applyBorder="1" applyAlignment="1">
      <alignment horizontal="left"/>
    </xf>
    <xf numFmtId="0" fontId="24" fillId="0" borderId="6" xfId="0" applyFont="1" applyFill="1" applyBorder="1" applyAlignment="1">
      <alignment horizontal="right"/>
    </xf>
    <xf numFmtId="0" fontId="24" fillId="0" borderId="38" xfId="0" applyFont="1" applyFill="1" applyBorder="1" applyAlignment="1">
      <alignment horizontal="left"/>
    </xf>
    <xf numFmtId="0" fontId="24" fillId="0" borderId="6" xfId="0" applyFont="1" applyFill="1" applyBorder="1" applyAlignment="1">
      <alignment horizontal="left"/>
    </xf>
    <xf numFmtId="0" fontId="24" fillId="0" borderId="48" xfId="0" applyFont="1" applyFill="1" applyBorder="1" applyAlignment="1">
      <alignment horizontal="left"/>
    </xf>
    <xf numFmtId="0" fontId="24" fillId="0" borderId="11" xfId="0" applyFont="1" applyFill="1" applyBorder="1"/>
    <xf numFmtId="0" fontId="24" fillId="0" borderId="0" xfId="0" applyFont="1" applyFill="1" applyAlignment="1">
      <alignment horizontal="left"/>
    </xf>
    <xf numFmtId="0" fontId="35" fillId="0" borderId="44" xfId="3" applyFont="1" applyFill="1" applyBorder="1" applyAlignment="1" applyProtection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0" fillId="0" borderId="0" xfId="0" applyFont="1"/>
    <xf numFmtId="0" fontId="33" fillId="0" borderId="20" xfId="0" applyFont="1" applyFill="1" applyBorder="1" applyAlignment="1">
      <alignment horizontal="left" vertical="center" wrapText="1"/>
    </xf>
    <xf numFmtId="0" fontId="35" fillId="0" borderId="44" xfId="3" applyFont="1" applyFill="1" applyBorder="1" applyAlignment="1" applyProtection="1">
      <alignment horizontal="left"/>
    </xf>
    <xf numFmtId="0" fontId="33" fillId="0" borderId="58" xfId="0" applyFont="1" applyFill="1" applyBorder="1" applyAlignment="1">
      <alignment horizontal="left" vertical="center" wrapText="1"/>
    </xf>
    <xf numFmtId="0" fontId="33" fillId="0" borderId="44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64" fontId="6" fillId="0" borderId="0" xfId="0" applyNumberFormat="1" applyFont="1" applyFill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70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24" fillId="0" borderId="0" xfId="0" applyFont="1" applyFill="1" applyBorder="1"/>
    <xf numFmtId="164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9" fontId="2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164" fontId="0" fillId="0" borderId="0" xfId="0" applyNumberFormat="1" applyFill="1"/>
    <xf numFmtId="0" fontId="0" fillId="0" borderId="0" xfId="0" applyFont="1" applyFill="1" applyBorder="1"/>
    <xf numFmtId="0" fontId="11" fillId="0" borderId="63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1" fontId="0" fillId="0" borderId="72" xfId="0" applyNumberFormat="1" applyFont="1" applyFill="1" applyBorder="1" applyAlignment="1">
      <alignment horizontal="center"/>
    </xf>
    <xf numFmtId="1" fontId="0" fillId="0" borderId="73" xfId="0" applyNumberFormat="1" applyFont="1" applyFill="1" applyBorder="1" applyAlignment="1">
      <alignment horizontal="center"/>
    </xf>
    <xf numFmtId="0" fontId="24" fillId="0" borderId="5" xfId="0" applyFont="1" applyFill="1" applyBorder="1"/>
    <xf numFmtId="0" fontId="24" fillId="0" borderId="5" xfId="0" applyFont="1" applyFill="1" applyBorder="1" applyAlignment="1">
      <alignment horizontal="center"/>
    </xf>
    <xf numFmtId="0" fontId="24" fillId="0" borderId="63" xfId="0" applyFont="1" applyFill="1" applyBorder="1" applyAlignment="1">
      <alignment horizontal="center" wrapText="1"/>
    </xf>
    <xf numFmtId="10" fontId="24" fillId="0" borderId="2" xfId="0" applyNumberFormat="1" applyFont="1" applyBorder="1" applyAlignment="1">
      <alignment horizontal="center"/>
    </xf>
    <xf numFmtId="0" fontId="24" fillId="0" borderId="6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66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10" fontId="24" fillId="0" borderId="57" xfId="0" applyNumberFormat="1" applyFont="1" applyBorder="1" applyAlignment="1">
      <alignment horizontal="center"/>
    </xf>
    <xf numFmtId="0" fontId="24" fillId="0" borderId="56" xfId="0" applyFont="1" applyFill="1" applyBorder="1" applyAlignment="1">
      <alignment horizontal="center"/>
    </xf>
    <xf numFmtId="10" fontId="24" fillId="0" borderId="41" xfId="0" applyNumberFormat="1" applyFont="1" applyBorder="1" applyAlignment="1">
      <alignment horizontal="center"/>
    </xf>
    <xf numFmtId="0" fontId="24" fillId="0" borderId="39" xfId="0" applyFont="1" applyFill="1" applyBorder="1" applyAlignment="1">
      <alignment horizontal="left"/>
    </xf>
    <xf numFmtId="0" fontId="33" fillId="0" borderId="9" xfId="3" applyFont="1" applyFill="1" applyBorder="1" applyAlignment="1" applyProtection="1">
      <alignment horizontal="left"/>
    </xf>
    <xf numFmtId="10" fontId="0" fillId="0" borderId="72" xfId="0" applyNumberFormat="1" applyFont="1" applyFill="1" applyBorder="1" applyAlignment="1">
      <alignment horizontal="center"/>
    </xf>
    <xf numFmtId="0" fontId="0" fillId="0" borderId="0" xfId="0" quotePrefix="1"/>
    <xf numFmtId="0" fontId="1" fillId="0" borderId="0" xfId="0" applyFont="1"/>
    <xf numFmtId="0" fontId="36" fillId="0" borderId="0" xfId="0" applyFont="1"/>
    <xf numFmtId="0" fontId="22" fillId="0" borderId="7" xfId="0" applyFont="1" applyFill="1" applyBorder="1" applyAlignment="1">
      <alignment horizontal="center"/>
    </xf>
    <xf numFmtId="10" fontId="22" fillId="0" borderId="1" xfId="0" applyNumberFormat="1" applyFont="1" applyFill="1" applyBorder="1" applyAlignment="1">
      <alignment horizontal="center"/>
    </xf>
    <xf numFmtId="164" fontId="0" fillId="0" borderId="72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0" fontId="0" fillId="0" borderId="13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24" fillId="0" borderId="57" xfId="3" applyFont="1" applyFill="1" applyBorder="1" applyAlignment="1" applyProtection="1">
      <alignment horizontal="center" vertical="center"/>
    </xf>
    <xf numFmtId="0" fontId="24" fillId="0" borderId="3" xfId="3" applyFont="1" applyFill="1" applyBorder="1" applyAlignment="1" applyProtection="1">
      <alignment horizontal="center" vertical="center"/>
    </xf>
    <xf numFmtId="0" fontId="24" fillId="0" borderId="57" xfId="3" applyFont="1" applyFill="1" applyBorder="1" applyAlignment="1" applyProtection="1">
      <alignment horizontal="center"/>
    </xf>
    <xf numFmtId="0" fontId="24" fillId="0" borderId="41" xfId="3" applyFont="1" applyFill="1" applyBorder="1" applyAlignment="1" applyProtection="1">
      <alignment horizontal="center" vertical="center"/>
    </xf>
    <xf numFmtId="0" fontId="24" fillId="0" borderId="3" xfId="3" applyFont="1" applyFill="1" applyBorder="1" applyAlignment="1" applyProtection="1">
      <alignment horizontal="center"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center" vertical="center" wrapText="1"/>
    </xf>
    <xf numFmtId="10" fontId="26" fillId="0" borderId="0" xfId="0" applyNumberFormat="1" applyFont="1" applyFill="1" applyAlignment="1">
      <alignment horizontal="center"/>
    </xf>
    <xf numFmtId="0" fontId="24" fillId="0" borderId="44" xfId="0" applyFont="1" applyFill="1" applyBorder="1" applyAlignment="1">
      <alignment horizontal="left"/>
    </xf>
    <xf numFmtId="0" fontId="24" fillId="0" borderId="38" xfId="0" applyFont="1" applyFill="1" applyBorder="1" applyAlignment="1">
      <alignment wrapText="1"/>
    </xf>
    <xf numFmtId="0" fontId="24" fillId="0" borderId="11" xfId="3" applyFont="1" applyFill="1" applyBorder="1" applyAlignment="1" applyProtection="1">
      <alignment horizontal="center" vertical="center"/>
    </xf>
    <xf numFmtId="0" fontId="18" fillId="0" borderId="49" xfId="0" applyFont="1" applyFill="1" applyBorder="1" applyAlignment="1">
      <alignment horizontal="center" vertical="center" wrapText="1"/>
    </xf>
    <xf numFmtId="0" fontId="24" fillId="0" borderId="42" xfId="3" applyFont="1" applyFill="1" applyBorder="1" applyAlignment="1" applyProtection="1">
      <alignment horizontal="center" vertical="center"/>
    </xf>
    <xf numFmtId="0" fontId="24" fillId="0" borderId="49" xfId="3" applyFont="1" applyFill="1" applyBorder="1" applyAlignment="1" applyProtection="1">
      <alignment horizontal="center" vertical="center"/>
    </xf>
    <xf numFmtId="0" fontId="24" fillId="0" borderId="0" xfId="3" applyFont="1" applyFill="1" applyBorder="1" applyAlignment="1" applyProtection="1">
      <alignment horizontal="center" vertical="center"/>
    </xf>
    <xf numFmtId="0" fontId="24" fillId="0" borderId="42" xfId="3" applyFont="1" applyFill="1" applyBorder="1" applyAlignment="1" applyProtection="1">
      <alignment horizontal="center"/>
    </xf>
    <xf numFmtId="0" fontId="24" fillId="0" borderId="0" xfId="3" applyFont="1" applyFill="1" applyBorder="1" applyAlignment="1" applyProtection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10" fontId="24" fillId="0" borderId="2" xfId="0" applyNumberFormat="1" applyFont="1" applyFill="1" applyBorder="1" applyAlignment="1">
      <alignment horizontal="center"/>
    </xf>
    <xf numFmtId="10" fontId="24" fillId="0" borderId="30" xfId="0" applyNumberFormat="1" applyFont="1" applyFill="1" applyBorder="1" applyAlignment="1">
      <alignment horizontal="center"/>
    </xf>
    <xf numFmtId="10" fontId="24" fillId="0" borderId="34" xfId="0" applyNumberFormat="1" applyFont="1" applyFill="1" applyBorder="1" applyAlignment="1">
      <alignment horizontal="center"/>
    </xf>
    <xf numFmtId="0" fontId="38" fillId="0" borderId="57" xfId="3" applyFont="1" applyFill="1" applyBorder="1" applyAlignment="1" applyProtection="1">
      <alignment horizontal="center"/>
    </xf>
    <xf numFmtId="0" fontId="24" fillId="0" borderId="42" xfId="3" applyFont="1" applyFill="1" applyBorder="1" applyAlignment="1" applyProtection="1">
      <alignment horizontal="center" vertical="center" wrapText="1"/>
    </xf>
    <xf numFmtId="0" fontId="24" fillId="0" borderId="0" xfId="3" applyFont="1" applyFill="1" applyBorder="1" applyAlignment="1" applyProtection="1">
      <alignment horizontal="center" vertical="center" wrapText="1"/>
    </xf>
    <xf numFmtId="0" fontId="24" fillId="0" borderId="62" xfId="0" applyFont="1" applyFill="1" applyBorder="1" applyAlignment="1">
      <alignment horizontal="center"/>
    </xf>
    <xf numFmtId="0" fontId="38" fillId="0" borderId="3" xfId="3" applyFont="1" applyFill="1" applyBorder="1" applyAlignment="1" applyProtection="1">
      <alignment horizontal="center"/>
    </xf>
    <xf numFmtId="0" fontId="24" fillId="0" borderId="49" xfId="3" applyFont="1" applyFill="1" applyBorder="1" applyAlignment="1" applyProtection="1">
      <alignment horizontal="center"/>
    </xf>
    <xf numFmtId="0" fontId="24" fillId="0" borderId="65" xfId="0" applyFont="1" applyFill="1" applyBorder="1" applyAlignment="1">
      <alignment horizontal="center"/>
    </xf>
    <xf numFmtId="0" fontId="38" fillId="0" borderId="41" xfId="3" applyFont="1" applyFill="1" applyBorder="1" applyAlignment="1" applyProtection="1">
      <alignment horizontal="center"/>
    </xf>
    <xf numFmtId="0" fontId="39" fillId="0" borderId="39" xfId="0" applyFont="1" applyFill="1" applyBorder="1" applyAlignment="1">
      <alignment horizontal="center"/>
    </xf>
    <xf numFmtId="10" fontId="39" fillId="0" borderId="41" xfId="0" applyNumberFormat="1" applyFont="1" applyFill="1" applyBorder="1" applyAlignment="1">
      <alignment horizontal="center"/>
    </xf>
    <xf numFmtId="0" fontId="39" fillId="0" borderId="0" xfId="0" applyFont="1" applyFill="1"/>
    <xf numFmtId="0" fontId="39" fillId="0" borderId="0" xfId="0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9" fontId="39" fillId="0" borderId="0" xfId="0" applyNumberFormat="1" applyFont="1" applyFill="1" applyAlignment="1">
      <alignment horizontal="center"/>
    </xf>
    <xf numFmtId="0" fontId="38" fillId="0" borderId="3" xfId="3" applyFont="1" applyFill="1" applyBorder="1" applyAlignment="1" applyProtection="1">
      <alignment horizontal="center" vertical="center"/>
    </xf>
    <xf numFmtId="0" fontId="24" fillId="0" borderId="48" xfId="0" applyFont="1" applyFill="1" applyBorder="1" applyAlignment="1">
      <alignment horizontal="right"/>
    </xf>
    <xf numFmtId="0" fontId="18" fillId="0" borderId="42" xfId="0" applyFont="1" applyFill="1" applyBorder="1" applyAlignment="1">
      <alignment horizontal="center" vertical="center" wrapText="1"/>
    </xf>
    <xf numFmtId="0" fontId="38" fillId="0" borderId="57" xfId="3" applyFont="1" applyFill="1" applyBorder="1" applyAlignment="1" applyProtection="1">
      <alignment horizontal="center" vertical="center"/>
    </xf>
    <xf numFmtId="0" fontId="24" fillId="0" borderId="1" xfId="3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24" fillId="0" borderId="7" xfId="0" applyFont="1" applyFill="1" applyBorder="1"/>
    <xf numFmtId="0" fontId="24" fillId="0" borderId="31" xfId="0" applyFont="1" applyFill="1" applyBorder="1" applyAlignment="1">
      <alignment horizontal="center"/>
    </xf>
    <xf numFmtId="10" fontId="24" fillId="0" borderId="4" xfId="0" applyNumberFormat="1" applyFont="1" applyFill="1" applyBorder="1" applyAlignment="1">
      <alignment horizontal="center"/>
    </xf>
    <xf numFmtId="10" fontId="24" fillId="0" borderId="67" xfId="0" applyNumberFormat="1" applyFont="1" applyFill="1" applyBorder="1" applyAlignment="1">
      <alignment horizontal="center"/>
    </xf>
    <xf numFmtId="10" fontId="24" fillId="0" borderId="32" xfId="0" applyNumberFormat="1" applyFont="1" applyFill="1" applyBorder="1" applyAlignment="1">
      <alignment horizontal="center"/>
    </xf>
    <xf numFmtId="10" fontId="24" fillId="0" borderId="9" xfId="0" applyNumberFormat="1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 vertical="center" wrapText="1"/>
    </xf>
    <xf numFmtId="0" fontId="6" fillId="0" borderId="6" xfId="0" applyFont="1" applyFill="1" applyBorder="1"/>
    <xf numFmtId="0" fontId="6" fillId="0" borderId="6" xfId="0" applyFont="1" applyFill="1" applyBorder="1" applyAlignment="1">
      <alignment horizontal="center"/>
    </xf>
    <xf numFmtId="10" fontId="24" fillId="0" borderId="74" xfId="0" applyNumberFormat="1" applyFont="1" applyFill="1" applyBorder="1" applyAlignment="1">
      <alignment horizontal="center"/>
    </xf>
    <xf numFmtId="0" fontId="24" fillId="0" borderId="45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10" fontId="24" fillId="0" borderId="71" xfId="0" applyNumberFormat="1" applyFont="1" applyFill="1" applyBorder="1" applyAlignment="1">
      <alignment horizontal="center"/>
    </xf>
    <xf numFmtId="0" fontId="24" fillId="0" borderId="50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10" fontId="24" fillId="0" borderId="68" xfId="0" applyNumberFormat="1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right"/>
    </xf>
    <xf numFmtId="0" fontId="39" fillId="0" borderId="7" xfId="0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0" fontId="39" fillId="0" borderId="31" xfId="0" applyFont="1" applyFill="1" applyBorder="1" applyAlignment="1">
      <alignment horizontal="center"/>
    </xf>
    <xf numFmtId="10" fontId="39" fillId="0" borderId="4" xfId="0" applyNumberFormat="1" applyFont="1" applyFill="1" applyBorder="1" applyAlignment="1">
      <alignment horizontal="center"/>
    </xf>
    <xf numFmtId="0" fontId="39" fillId="0" borderId="9" xfId="0" applyFont="1" applyFill="1" applyBorder="1" applyAlignment="1"/>
    <xf numFmtId="0" fontId="39" fillId="0" borderId="1" xfId="0" applyFont="1" applyFill="1" applyBorder="1" applyAlignment="1"/>
    <xf numFmtId="0" fontId="39" fillId="0" borderId="4" xfId="0" applyFont="1" applyFill="1" applyBorder="1" applyAlignment="1"/>
    <xf numFmtId="0" fontId="39" fillId="0" borderId="9" xfId="0" applyFont="1" applyFill="1" applyBorder="1" applyAlignment="1">
      <alignment horizontal="center"/>
    </xf>
    <xf numFmtId="0" fontId="39" fillId="0" borderId="28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34" fillId="0" borderId="57" xfId="3" applyFont="1" applyFill="1" applyBorder="1" applyAlignment="1" applyProtection="1">
      <alignment horizontal="center" vertical="center"/>
    </xf>
    <xf numFmtId="0" fontId="24" fillId="0" borderId="20" xfId="0" applyFont="1" applyBorder="1" applyAlignment="1">
      <alignment horizontal="center"/>
    </xf>
    <xf numFmtId="10" fontId="24" fillId="0" borderId="0" xfId="0" applyNumberFormat="1" applyFont="1" applyBorder="1" applyAlignment="1">
      <alignment horizontal="center"/>
    </xf>
    <xf numFmtId="0" fontId="24" fillId="0" borderId="20" xfId="0" applyFont="1" applyFill="1" applyBorder="1" applyAlignment="1"/>
    <xf numFmtId="0" fontId="24" fillId="0" borderId="0" xfId="0" applyFont="1" applyBorder="1" applyAlignment="1"/>
    <xf numFmtId="0" fontId="24" fillId="0" borderId="20" xfId="0" applyFont="1" applyBorder="1" applyAlignment="1"/>
    <xf numFmtId="0" fontId="24" fillId="0" borderId="0" xfId="0" applyFont="1" applyBorder="1" applyAlignment="1">
      <alignment horizontal="center"/>
    </xf>
    <xf numFmtId="10" fontId="24" fillId="0" borderId="3" xfId="0" applyNumberFormat="1" applyFont="1" applyBorder="1" applyAlignment="1">
      <alignment horizontal="center"/>
    </xf>
    <xf numFmtId="10" fontId="24" fillId="0" borderId="20" xfId="0" applyNumberFormat="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39" fillId="0" borderId="27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right"/>
    </xf>
    <xf numFmtId="0" fontId="24" fillId="0" borderId="35" xfId="0" applyFont="1" applyFill="1" applyBorder="1" applyAlignment="1">
      <alignment horizontal="center"/>
    </xf>
    <xf numFmtId="0" fontId="24" fillId="0" borderId="53" xfId="0" applyFont="1" applyFill="1" applyBorder="1" applyAlignment="1">
      <alignment horizontal="center" wrapText="1"/>
    </xf>
    <xf numFmtId="0" fontId="34" fillId="0" borderId="41" xfId="3" applyFont="1" applyFill="1" applyBorder="1" applyAlignment="1" applyProtection="1">
      <alignment horizontal="center"/>
    </xf>
    <xf numFmtId="0" fontId="24" fillId="0" borderId="59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41" xfId="3" applyFont="1" applyFill="1" applyBorder="1" applyAlignment="1" applyProtection="1">
      <alignment horizontal="center"/>
    </xf>
    <xf numFmtId="0" fontId="24" fillId="0" borderId="39" xfId="0" applyFont="1" applyFill="1" applyBorder="1" applyAlignment="1">
      <alignment horizontal="center" wrapText="1"/>
    </xf>
    <xf numFmtId="0" fontId="37" fillId="0" borderId="39" xfId="0" applyFont="1" applyBorder="1" applyAlignment="1">
      <alignment horizontal="center"/>
    </xf>
    <xf numFmtId="10" fontId="37" fillId="0" borderId="41" xfId="0" applyNumberFormat="1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10" fontId="24" fillId="0" borderId="42" xfId="0" applyNumberFormat="1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10" fontId="37" fillId="0" borderId="40" xfId="0" applyNumberFormat="1" applyFont="1" applyBorder="1" applyAlignment="1">
      <alignment horizontal="center"/>
    </xf>
    <xf numFmtId="10" fontId="24" fillId="0" borderId="43" xfId="0" applyNumberFormat="1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10" fontId="37" fillId="0" borderId="3" xfId="0" applyNumberFormat="1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10" fontId="37" fillId="0" borderId="16" xfId="0" applyNumberFormat="1" applyFont="1" applyBorder="1" applyAlignment="1">
      <alignment horizontal="center"/>
    </xf>
    <xf numFmtId="10" fontId="24" fillId="0" borderId="18" xfId="0" applyNumberFormat="1" applyFont="1" applyBorder="1" applyAlignment="1">
      <alignment horizontal="center"/>
    </xf>
    <xf numFmtId="0" fontId="37" fillId="0" borderId="53" xfId="0" applyFont="1" applyBorder="1" applyAlignment="1">
      <alignment horizontal="center"/>
    </xf>
    <xf numFmtId="10" fontId="37" fillId="0" borderId="57" xfId="0" applyNumberFormat="1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10" fontId="24" fillId="0" borderId="49" xfId="0" applyNumberFormat="1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10" fontId="37" fillId="0" borderId="54" xfId="0" applyNumberFormat="1" applyFont="1" applyBorder="1" applyAlignment="1">
      <alignment horizontal="center"/>
    </xf>
    <xf numFmtId="10" fontId="24" fillId="0" borderId="55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58" xfId="0" applyFont="1" applyFill="1" applyBorder="1" applyAlignment="1"/>
    <xf numFmtId="0" fontId="24" fillId="0" borderId="49" xfId="0" applyFont="1" applyFill="1" applyBorder="1" applyAlignment="1"/>
    <xf numFmtId="0" fontId="24" fillId="0" borderId="57" xfId="0" applyFont="1" applyFill="1" applyBorder="1" applyAlignment="1"/>
    <xf numFmtId="0" fontId="24" fillId="0" borderId="38" xfId="0" applyFont="1" applyBorder="1" applyAlignment="1">
      <alignment horizontal="left"/>
    </xf>
    <xf numFmtId="0" fontId="24" fillId="0" borderId="38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4" xfId="0" applyFont="1" applyBorder="1" applyAlignment="1"/>
    <xf numFmtId="0" fontId="24" fillId="0" borderId="42" xfId="0" applyFont="1" applyBorder="1" applyAlignment="1"/>
    <xf numFmtId="0" fontId="24" fillId="0" borderId="44" xfId="0" applyFont="1" applyFill="1" applyBorder="1" applyAlignment="1"/>
    <xf numFmtId="0" fontId="24" fillId="0" borderId="44" xfId="0" applyFont="1" applyBorder="1" applyAlignment="1">
      <alignment horizontal="center"/>
    </xf>
    <xf numFmtId="0" fontId="24" fillId="0" borderId="41" xfId="0" applyFont="1" applyBorder="1" applyAlignment="1"/>
    <xf numFmtId="10" fontId="24" fillId="0" borderId="44" xfId="0" applyNumberFormat="1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0" borderId="6" xfId="0" applyFont="1" applyBorder="1" applyAlignment="1">
      <alignment horizontal="right"/>
    </xf>
    <xf numFmtId="0" fontId="24" fillId="0" borderId="6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48" xfId="0" applyFont="1" applyBorder="1" applyAlignment="1">
      <alignment horizontal="right"/>
    </xf>
    <xf numFmtId="0" fontId="24" fillId="0" borderId="48" xfId="0" applyFont="1" applyBorder="1" applyAlignment="1">
      <alignment horizontal="center"/>
    </xf>
    <xf numFmtId="0" fontId="24" fillId="0" borderId="57" xfId="0" applyFont="1" applyBorder="1" applyAlignment="1">
      <alignment horizontal="center"/>
    </xf>
    <xf numFmtId="0" fontId="24" fillId="0" borderId="49" xfId="0" applyFont="1" applyBorder="1" applyAlignment="1"/>
    <xf numFmtId="0" fontId="24" fillId="0" borderId="58" xfId="0" applyFont="1" applyBorder="1" applyAlignment="1"/>
    <xf numFmtId="0" fontId="24" fillId="0" borderId="57" xfId="0" applyFont="1" applyBorder="1" applyAlignment="1"/>
    <xf numFmtId="10" fontId="24" fillId="0" borderId="58" xfId="0" applyNumberFormat="1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4" fillId="0" borderId="3" xfId="0" applyFont="1" applyBorder="1" applyAlignment="1"/>
    <xf numFmtId="0" fontId="24" fillId="0" borderId="1" xfId="3" applyFont="1" applyFill="1" applyBorder="1" applyAlignment="1" applyProtection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33" fillId="0" borderId="10" xfId="3" applyFont="1" applyFill="1" applyBorder="1" applyAlignment="1" applyProtection="1">
      <alignment horizontal="left" vertical="center"/>
    </xf>
    <xf numFmtId="0" fontId="0" fillId="0" borderId="11" xfId="0" applyFont="1" applyFill="1" applyBorder="1" applyAlignment="1">
      <alignment horizontal="center"/>
    </xf>
    <xf numFmtId="0" fontId="41" fillId="0" borderId="46" xfId="0" applyFont="1" applyFill="1" applyBorder="1" applyAlignment="1">
      <alignment horizontal="center"/>
    </xf>
    <xf numFmtId="2" fontId="22" fillId="0" borderId="75" xfId="0" applyNumberFormat="1" applyFont="1" applyFill="1" applyBorder="1" applyAlignment="1">
      <alignment horizontal="center"/>
    </xf>
    <xf numFmtId="2" fontId="22" fillId="0" borderId="76" xfId="0" applyNumberFormat="1" applyFont="1" applyFill="1" applyBorder="1" applyAlignment="1">
      <alignment horizontal="center"/>
    </xf>
    <xf numFmtId="2" fontId="22" fillId="0" borderId="77" xfId="0" applyNumberFormat="1" applyFont="1" applyFill="1" applyBorder="1" applyAlignment="1">
      <alignment horizontal="center"/>
    </xf>
    <xf numFmtId="2" fontId="0" fillId="0" borderId="75" xfId="0" applyNumberFormat="1" applyFont="1" applyFill="1" applyBorder="1" applyAlignment="1">
      <alignment horizontal="center"/>
    </xf>
    <xf numFmtId="2" fontId="0" fillId="0" borderId="76" xfId="0" applyNumberFormat="1" applyFont="1" applyFill="1" applyBorder="1" applyAlignment="1">
      <alignment horizontal="center"/>
    </xf>
    <xf numFmtId="2" fontId="0" fillId="0" borderId="77" xfId="0" applyNumberFormat="1" applyFont="1" applyFill="1" applyBorder="1" applyAlignment="1">
      <alignment horizontal="center"/>
    </xf>
    <xf numFmtId="2" fontId="24" fillId="0" borderId="75" xfId="0" applyNumberFormat="1" applyFont="1" applyFill="1" applyBorder="1" applyAlignment="1">
      <alignment horizontal="center"/>
    </xf>
    <xf numFmtId="2" fontId="24" fillId="0" borderId="76" xfId="0" applyNumberFormat="1" applyFont="1" applyFill="1" applyBorder="1" applyAlignment="1">
      <alignment horizontal="center"/>
    </xf>
    <xf numFmtId="2" fontId="24" fillId="0" borderId="77" xfId="0" applyNumberFormat="1" applyFont="1" applyFill="1" applyBorder="1" applyAlignment="1">
      <alignment horizontal="center"/>
    </xf>
    <xf numFmtId="0" fontId="24" fillId="0" borderId="69" xfId="0" applyFont="1" applyFill="1" applyBorder="1" applyAlignment="1">
      <alignment horizontal="center"/>
    </xf>
    <xf numFmtId="0" fontId="24" fillId="0" borderId="62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/>
    </xf>
    <xf numFmtId="0" fontId="24" fillId="0" borderId="62" xfId="0" applyFont="1" applyBorder="1" applyAlignment="1">
      <alignment horizontal="center"/>
    </xf>
    <xf numFmtId="0" fontId="24" fillId="0" borderId="64" xfId="0" applyFont="1" applyBorder="1" applyAlignment="1">
      <alignment horizontal="center"/>
    </xf>
    <xf numFmtId="0" fontId="24" fillId="0" borderId="65" xfId="0" applyFont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left"/>
    </xf>
    <xf numFmtId="0" fontId="33" fillId="0" borderId="58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0" xfId="3" applyFont="1" applyAlignment="1" applyProtection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33" fillId="0" borderId="44" xfId="3" applyFont="1" applyFill="1" applyBorder="1" applyAlignment="1" applyProtection="1">
      <alignment horizontal="left" vertical="center" wrapText="1"/>
    </xf>
    <xf numFmtId="0" fontId="33" fillId="0" borderId="20" xfId="3" applyFont="1" applyFill="1" applyBorder="1" applyAlignment="1" applyProtection="1">
      <alignment horizontal="left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33" fillId="0" borderId="0" xfId="0" applyFont="1"/>
    <xf numFmtId="0" fontId="33" fillId="0" borderId="44" xfId="0" applyFont="1" applyFill="1" applyBorder="1" applyAlignment="1">
      <alignment horizontal="center" vertical="center" wrapText="1"/>
    </xf>
    <xf numFmtId="0" fontId="33" fillId="0" borderId="9" xfId="3" applyFont="1" applyFill="1" applyBorder="1" applyAlignment="1" applyProtection="1">
      <alignment horizontal="left" vertic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3" fillId="0" borderId="44" xfId="3" applyFont="1" applyBorder="1" applyAlignment="1" applyProtection="1">
      <alignment horizontal="left" vertical="center"/>
    </xf>
    <xf numFmtId="0" fontId="43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3" fillId="0" borderId="44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3" fillId="0" borderId="0" xfId="3" applyFont="1" applyAlignment="1" applyProtection="1"/>
    <xf numFmtId="0" fontId="33" fillId="0" borderId="44" xfId="0" applyFont="1" applyBorder="1" applyAlignment="1">
      <alignment horizontal="left" vertical="center"/>
    </xf>
    <xf numFmtId="0" fontId="33" fillId="0" borderId="20" xfId="0" applyFont="1" applyBorder="1" applyAlignment="1">
      <alignment horizontal="left" vertical="center"/>
    </xf>
    <xf numFmtId="0" fontId="42" fillId="0" borderId="2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33" fillId="0" borderId="44" xfId="0" applyFont="1" applyBorder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44" fillId="0" borderId="44" xfId="3" applyFont="1" applyFill="1" applyBorder="1" applyAlignment="1" applyProtection="1">
      <alignment horizontal="left" vertical="center" wrapText="1"/>
    </xf>
    <xf numFmtId="0" fontId="24" fillId="8" borderId="3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7" fillId="0" borderId="0" xfId="1" applyFont="1" applyBorder="1" applyAlignment="1">
      <alignment horizontal="center" vertical="center" wrapText="1"/>
    </xf>
    <xf numFmtId="0" fontId="33" fillId="9" borderId="44" xfId="3" applyFont="1" applyFill="1" applyBorder="1" applyAlignment="1" applyProtection="1">
      <alignment horizontal="left"/>
    </xf>
    <xf numFmtId="0" fontId="24" fillId="9" borderId="42" xfId="3" applyFont="1" applyFill="1" applyBorder="1" applyAlignment="1" applyProtection="1">
      <alignment horizontal="center"/>
    </xf>
    <xf numFmtId="0" fontId="18" fillId="9" borderId="41" xfId="0" applyFont="1" applyFill="1" applyBorder="1" applyAlignment="1">
      <alignment horizontal="center" vertical="center" wrapText="1"/>
    </xf>
    <xf numFmtId="0" fontId="24" fillId="9" borderId="38" xfId="0" applyFont="1" applyFill="1" applyBorder="1"/>
    <xf numFmtId="0" fontId="24" fillId="9" borderId="38" xfId="0" applyFont="1" applyFill="1" applyBorder="1" applyAlignment="1">
      <alignment horizontal="center"/>
    </xf>
    <xf numFmtId="0" fontId="24" fillId="9" borderId="41" xfId="0" applyFont="1" applyFill="1" applyBorder="1" applyAlignment="1">
      <alignment horizontal="center"/>
    </xf>
    <xf numFmtId="0" fontId="24" fillId="9" borderId="39" xfId="0" applyFont="1" applyFill="1" applyBorder="1" applyAlignment="1">
      <alignment horizontal="center"/>
    </xf>
    <xf numFmtId="10" fontId="24" fillId="9" borderId="41" xfId="0" applyNumberFormat="1" applyFont="1" applyFill="1" applyBorder="1" applyAlignment="1">
      <alignment horizontal="center"/>
    </xf>
    <xf numFmtId="10" fontId="24" fillId="9" borderId="42" xfId="0" applyNumberFormat="1" applyFont="1" applyFill="1" applyBorder="1" applyAlignment="1">
      <alignment horizontal="center"/>
    </xf>
    <xf numFmtId="0" fontId="24" fillId="9" borderId="42" xfId="0" applyFont="1" applyFill="1" applyBorder="1" applyAlignment="1">
      <alignment horizontal="center"/>
    </xf>
    <xf numFmtId="0" fontId="33" fillId="9" borderId="20" xfId="3" applyFont="1" applyFill="1" applyBorder="1" applyAlignment="1" applyProtection="1">
      <alignment horizontal="left"/>
    </xf>
    <xf numFmtId="0" fontId="24" fillId="9" borderId="0" xfId="3" applyFont="1" applyFill="1" applyBorder="1" applyAlignment="1" applyProtection="1">
      <alignment horizontal="center"/>
    </xf>
    <xf numFmtId="0" fontId="18" fillId="9" borderId="3" xfId="0" applyFont="1" applyFill="1" applyBorder="1" applyAlignment="1">
      <alignment horizontal="center" vertical="center" wrapText="1"/>
    </xf>
    <xf numFmtId="0" fontId="24" fillId="9" borderId="6" xfId="0" applyFont="1" applyFill="1" applyBorder="1"/>
    <xf numFmtId="0" fontId="24" fillId="9" borderId="6" xfId="0" applyFont="1" applyFill="1" applyBorder="1" applyAlignment="1">
      <alignment horizontal="center"/>
    </xf>
    <xf numFmtId="0" fontId="24" fillId="9" borderId="3" xfId="0" applyFont="1" applyFill="1" applyBorder="1" applyAlignment="1">
      <alignment horizontal="center"/>
    </xf>
    <xf numFmtId="0" fontId="24" fillId="9" borderId="15" xfId="0" applyFont="1" applyFill="1" applyBorder="1" applyAlignment="1">
      <alignment horizontal="center"/>
    </xf>
    <xf numFmtId="10" fontId="24" fillId="9" borderId="3" xfId="0" applyNumberFormat="1" applyFont="1" applyFill="1" applyBorder="1" applyAlignment="1">
      <alignment horizontal="center"/>
    </xf>
    <xf numFmtId="10" fontId="24" fillId="9" borderId="0" xfId="0" applyNumberFormat="1" applyFont="1" applyFill="1" applyBorder="1" applyAlignment="1">
      <alignment horizontal="center"/>
    </xf>
    <xf numFmtId="0" fontId="24" fillId="9" borderId="0" xfId="0" applyFont="1" applyFill="1" applyBorder="1" applyAlignment="1">
      <alignment horizontal="center"/>
    </xf>
    <xf numFmtId="0" fontId="33" fillId="9" borderId="20" xfId="0" applyFont="1" applyFill="1" applyBorder="1" applyAlignment="1">
      <alignment horizontal="left" vertical="center" wrapText="1"/>
    </xf>
    <xf numFmtId="0" fontId="18" fillId="9" borderId="0" xfId="0" applyFont="1" applyFill="1" applyBorder="1" applyAlignment="1">
      <alignment horizontal="center" vertical="center" wrapText="1"/>
    </xf>
    <xf numFmtId="0" fontId="18" fillId="9" borderId="57" xfId="0" applyFont="1" applyFill="1" applyBorder="1" applyAlignment="1">
      <alignment horizontal="center" vertical="center" wrapText="1"/>
    </xf>
    <xf numFmtId="0" fontId="24" fillId="9" borderId="48" xfId="0" applyFont="1" applyFill="1" applyBorder="1"/>
    <xf numFmtId="0" fontId="24" fillId="9" borderId="44" xfId="0" applyFont="1" applyFill="1" applyBorder="1" applyAlignment="1">
      <alignment horizontal="center"/>
    </xf>
    <xf numFmtId="10" fontId="24" fillId="9" borderId="40" xfId="0" applyNumberFormat="1" applyFont="1" applyFill="1" applyBorder="1" applyAlignment="1">
      <alignment horizontal="center"/>
    </xf>
    <xf numFmtId="10" fontId="24" fillId="9" borderId="43" xfId="0" applyNumberFormat="1" applyFont="1" applyFill="1" applyBorder="1" applyAlignment="1">
      <alignment horizontal="center"/>
    </xf>
    <xf numFmtId="10" fontId="24" fillId="9" borderId="44" xfId="0" applyNumberFormat="1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10" fontId="24" fillId="9" borderId="16" xfId="0" applyNumberFormat="1" applyFont="1" applyFill="1" applyBorder="1" applyAlignment="1">
      <alignment horizontal="center"/>
    </xf>
    <xf numFmtId="10" fontId="24" fillId="9" borderId="18" xfId="0" applyNumberFormat="1" applyFont="1" applyFill="1" applyBorder="1" applyAlignment="1">
      <alignment horizontal="center"/>
    </xf>
    <xf numFmtId="10" fontId="24" fillId="9" borderId="20" xfId="0" applyNumberFormat="1" applyFont="1" applyFill="1" applyBorder="1" applyAlignment="1">
      <alignment horizontal="center"/>
    </xf>
    <xf numFmtId="0" fontId="24" fillId="9" borderId="53" xfId="0" applyFont="1" applyFill="1" applyBorder="1" applyAlignment="1">
      <alignment horizontal="center"/>
    </xf>
    <xf numFmtId="10" fontId="24" fillId="9" borderId="54" xfId="0" applyNumberFormat="1" applyFont="1" applyFill="1" applyBorder="1" applyAlignment="1">
      <alignment horizontal="center"/>
    </xf>
    <xf numFmtId="10" fontId="24" fillId="9" borderId="55" xfId="0" applyNumberFormat="1" applyFont="1" applyFill="1" applyBorder="1" applyAlignment="1">
      <alignment horizontal="center"/>
    </xf>
    <xf numFmtId="0" fontId="24" fillId="9" borderId="45" xfId="0" applyFont="1" applyFill="1" applyBorder="1" applyAlignment="1">
      <alignment horizontal="center"/>
    </xf>
    <xf numFmtId="0" fontId="24" fillId="9" borderId="46" xfId="0" applyFont="1" applyFill="1" applyBorder="1" applyAlignment="1">
      <alignment horizontal="center"/>
    </xf>
    <xf numFmtId="0" fontId="24" fillId="9" borderId="47" xfId="0" applyFont="1" applyFill="1" applyBorder="1" applyAlignment="1">
      <alignment horizontal="center"/>
    </xf>
    <xf numFmtId="0" fontId="24" fillId="9" borderId="26" xfId="0" applyFont="1" applyFill="1" applyBorder="1" applyAlignment="1">
      <alignment horizontal="center"/>
    </xf>
    <xf numFmtId="0" fontId="24" fillId="9" borderId="27" xfId="0" applyFont="1" applyFill="1" applyBorder="1" applyAlignment="1">
      <alignment horizontal="center"/>
    </xf>
    <xf numFmtId="0" fontId="24" fillId="9" borderId="37" xfId="0" applyFont="1" applyFill="1" applyBorder="1" applyAlignment="1">
      <alignment horizontal="center"/>
    </xf>
    <xf numFmtId="0" fontId="33" fillId="9" borderId="58" xfId="3" applyFont="1" applyFill="1" applyBorder="1" applyAlignment="1" applyProtection="1">
      <alignment horizontal="left"/>
    </xf>
    <xf numFmtId="0" fontId="24" fillId="9" borderId="49" xfId="3" applyFont="1" applyFill="1" applyBorder="1" applyAlignment="1" applyProtection="1">
      <alignment horizontal="center"/>
    </xf>
    <xf numFmtId="0" fontId="24" fillId="9" borderId="57" xfId="3" applyFont="1" applyFill="1" applyBorder="1" applyAlignment="1" applyProtection="1">
      <alignment horizontal="center"/>
    </xf>
    <xf numFmtId="0" fontId="24" fillId="9" borderId="48" xfId="0" applyFont="1" applyFill="1" applyBorder="1" applyAlignment="1">
      <alignment horizontal="center"/>
    </xf>
    <xf numFmtId="0" fontId="24" fillId="9" borderId="57" xfId="0" applyFont="1" applyFill="1" applyBorder="1" applyAlignment="1">
      <alignment horizontal="center"/>
    </xf>
    <xf numFmtId="10" fontId="24" fillId="9" borderId="57" xfId="0" applyNumberFormat="1" applyFont="1" applyFill="1" applyBorder="1" applyAlignment="1">
      <alignment horizontal="center"/>
    </xf>
    <xf numFmtId="10" fontId="24" fillId="9" borderId="49" xfId="0" applyNumberFormat="1" applyFont="1" applyFill="1" applyBorder="1" applyAlignment="1">
      <alignment horizontal="center"/>
    </xf>
    <xf numFmtId="0" fontId="24" fillId="9" borderId="49" xfId="0" applyFont="1" applyFill="1" applyBorder="1" applyAlignment="1">
      <alignment horizontal="center"/>
    </xf>
    <xf numFmtId="0" fontId="24" fillId="9" borderId="58" xfId="0" applyFont="1" applyFill="1" applyBorder="1" applyAlignment="1">
      <alignment horizontal="center"/>
    </xf>
    <xf numFmtId="10" fontId="24" fillId="9" borderId="58" xfId="0" applyNumberFormat="1" applyFont="1" applyFill="1" applyBorder="1" applyAlignment="1">
      <alignment horizontal="center"/>
    </xf>
    <xf numFmtId="0" fontId="24" fillId="9" borderId="50" xfId="0" applyFont="1" applyFill="1" applyBorder="1" applyAlignment="1">
      <alignment horizontal="center"/>
    </xf>
    <xf numFmtId="0" fontId="24" fillId="9" borderId="51" xfId="0" applyFont="1" applyFill="1" applyBorder="1" applyAlignment="1">
      <alignment horizontal="center"/>
    </xf>
    <xf numFmtId="0" fontId="24" fillId="9" borderId="52" xfId="0" applyFont="1" applyFill="1" applyBorder="1" applyAlignment="1">
      <alignment horizontal="center"/>
    </xf>
    <xf numFmtId="0" fontId="41" fillId="0" borderId="36" xfId="0" applyFont="1" applyFill="1" applyBorder="1" applyAlignment="1">
      <alignment horizontal="center"/>
    </xf>
    <xf numFmtId="0" fontId="41" fillId="0" borderId="27" xfId="0" applyFont="1" applyFill="1" applyBorder="1" applyAlignment="1">
      <alignment horizontal="center"/>
    </xf>
    <xf numFmtId="0" fontId="41" fillId="0" borderId="64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right"/>
    </xf>
    <xf numFmtId="0" fontId="22" fillId="0" borderId="4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2" borderId="82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2" borderId="78" xfId="0" applyFill="1" applyBorder="1" applyAlignment="1">
      <alignment horizontal="center" vertical="center"/>
    </xf>
    <xf numFmtId="0" fontId="0" fillId="2" borderId="79" xfId="0" applyFill="1" applyBorder="1" applyAlignment="1">
      <alignment horizontal="center" vertical="center"/>
    </xf>
    <xf numFmtId="0" fontId="0" fillId="2" borderId="80" xfId="0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87" xfId="0" applyFill="1" applyBorder="1" applyAlignment="1">
      <alignment horizontal="center" vertical="center"/>
    </xf>
    <xf numFmtId="0" fontId="0" fillId="2" borderId="88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9" fillId="4" borderId="64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/>
    </xf>
    <xf numFmtId="0" fontId="31" fillId="0" borderId="9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7" fillId="0" borderId="0" xfId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2" borderId="23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2" borderId="96" xfId="0" applyFill="1" applyBorder="1" applyAlignment="1">
      <alignment horizontal="center" vertical="center"/>
    </xf>
    <xf numFmtId="0" fontId="0" fillId="2" borderId="97" xfId="0" applyFill="1" applyBorder="1" applyAlignment="1">
      <alignment horizontal="center" vertical="center"/>
    </xf>
    <xf numFmtId="0" fontId="0" fillId="2" borderId="98" xfId="0" applyFill="1" applyBorder="1" applyAlignment="1">
      <alignment horizontal="center" vertical="center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9" fontId="24" fillId="0" borderId="0" xfId="0" applyNumberFormat="1" applyFont="1" applyFill="1" applyAlignment="1">
      <alignment horizontal="center" vertical="center" wrapText="1"/>
    </xf>
    <xf numFmtId="0" fontId="24" fillId="2" borderId="96" xfId="0" applyFont="1" applyFill="1" applyBorder="1" applyAlignment="1">
      <alignment horizontal="center" vertical="center"/>
    </xf>
    <xf numFmtId="0" fontId="24" fillId="2" borderId="97" xfId="0" applyFont="1" applyFill="1" applyBorder="1" applyAlignment="1">
      <alignment horizontal="center" vertical="center"/>
    </xf>
    <xf numFmtId="0" fontId="24" fillId="2" borderId="98" xfId="0" applyFont="1" applyFill="1" applyBorder="1" applyAlignment="1">
      <alignment horizontal="center" vertical="center"/>
    </xf>
    <xf numFmtId="0" fontId="24" fillId="2" borderId="102" xfId="0" applyFont="1" applyFill="1" applyBorder="1" applyAlignment="1">
      <alignment horizontal="center" vertical="center"/>
    </xf>
    <xf numFmtId="0" fontId="24" fillId="2" borderId="103" xfId="0" applyFont="1" applyFill="1" applyBorder="1" applyAlignment="1">
      <alignment horizontal="center" vertical="center"/>
    </xf>
    <xf numFmtId="0" fontId="24" fillId="2" borderId="104" xfId="0" applyFont="1" applyFill="1" applyBorder="1" applyAlignment="1">
      <alignment horizontal="center" vertical="center"/>
    </xf>
    <xf numFmtId="0" fontId="24" fillId="2" borderId="90" xfId="0" applyFont="1" applyFill="1" applyBorder="1" applyAlignment="1">
      <alignment horizontal="center" vertical="center"/>
    </xf>
    <xf numFmtId="0" fontId="24" fillId="2" borderId="92" xfId="0" applyFont="1" applyFill="1" applyBorder="1" applyAlignment="1">
      <alignment horizontal="center" vertical="center"/>
    </xf>
    <xf numFmtId="0" fontId="24" fillId="2" borderId="94" xfId="0" applyFont="1" applyFill="1" applyBorder="1" applyAlignment="1">
      <alignment horizontal="center" vertical="center"/>
    </xf>
    <xf numFmtId="0" fontId="24" fillId="2" borderId="91" xfId="0" applyFont="1" applyFill="1" applyBorder="1" applyAlignment="1">
      <alignment horizontal="center" vertical="center"/>
    </xf>
    <xf numFmtId="0" fontId="24" fillId="2" borderId="93" xfId="0" applyFont="1" applyFill="1" applyBorder="1" applyAlignment="1">
      <alignment horizontal="center" vertical="center"/>
    </xf>
    <xf numFmtId="0" fontId="24" fillId="2" borderId="95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24" fillId="2" borderId="99" xfId="0" applyFont="1" applyFill="1" applyBorder="1" applyAlignment="1">
      <alignment horizontal="center" vertical="center"/>
    </xf>
    <xf numFmtId="0" fontId="24" fillId="2" borderId="100" xfId="0" applyFont="1" applyFill="1" applyBorder="1" applyAlignment="1">
      <alignment horizontal="center" vertical="center"/>
    </xf>
    <xf numFmtId="0" fontId="24" fillId="2" borderId="101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24" fillId="2" borderId="37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24" fillId="0" borderId="4" xfId="0" applyFont="1" applyFill="1" applyBorder="1" applyAlignment="1">
      <alignment horizontal="right"/>
    </xf>
    <xf numFmtId="0" fontId="24" fillId="0" borderId="1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31" fillId="0" borderId="9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24" fillId="2" borderId="78" xfId="0" applyFont="1" applyFill="1" applyBorder="1" applyAlignment="1">
      <alignment horizontal="center" vertical="center"/>
    </xf>
    <xf numFmtId="0" fontId="24" fillId="2" borderId="79" xfId="0" applyFont="1" applyFill="1" applyBorder="1" applyAlignment="1">
      <alignment horizontal="center" vertical="center"/>
    </xf>
    <xf numFmtId="0" fontId="24" fillId="2" borderId="80" xfId="0" applyFont="1" applyFill="1" applyBorder="1" applyAlignment="1">
      <alignment horizontal="center" vertical="center"/>
    </xf>
  </cellXfs>
  <cellStyles count="4">
    <cellStyle name="Excel Built-in Normal" xfId="2" xr:uid="{00000000-0005-0000-0000-000000000000}"/>
    <cellStyle name="Lien hypertexte" xfId="3" builtinId="8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FFCCFF"/>
      <color rgb="FF0070C0"/>
      <color rgb="FF00FFFF"/>
      <color rgb="FFF913D8"/>
      <color rgb="FF10F6FC"/>
      <color rgb="FF00FF00"/>
      <color rgb="FF0509BB"/>
      <color rgb="FFCCFFCC"/>
      <color rgb="FFB50B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0</xdr:row>
      <xdr:rowOff>95249</xdr:rowOff>
    </xdr:from>
    <xdr:to>
      <xdr:col>0</xdr:col>
      <xdr:colOff>1236666</xdr:colOff>
      <xdr:row>3</xdr:row>
      <xdr:rowOff>103718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6" y="95249"/>
          <a:ext cx="1152000" cy="572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0</xdr:row>
      <xdr:rowOff>95249</xdr:rowOff>
    </xdr:from>
    <xdr:to>
      <xdr:col>0</xdr:col>
      <xdr:colOff>1236666</xdr:colOff>
      <xdr:row>3</xdr:row>
      <xdr:rowOff>103718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6" y="95249"/>
          <a:ext cx="1152000" cy="572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0</xdr:row>
      <xdr:rowOff>95249</xdr:rowOff>
    </xdr:from>
    <xdr:to>
      <xdr:col>0</xdr:col>
      <xdr:colOff>1241429</xdr:colOff>
      <xdr:row>3</xdr:row>
      <xdr:rowOff>108820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6" y="95249"/>
          <a:ext cx="1152000" cy="572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0</xdr:row>
      <xdr:rowOff>95249</xdr:rowOff>
    </xdr:from>
    <xdr:to>
      <xdr:col>0</xdr:col>
      <xdr:colOff>1236666</xdr:colOff>
      <xdr:row>3</xdr:row>
      <xdr:rowOff>108820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6" y="95249"/>
          <a:ext cx="1152000" cy="57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ckage.ad.u-ga.fr\partage\DLST\Scolarite\Apogee-Fusion\2021-2022\ODF%202021-2026\Cartons%20de%20loto%20-%20tableaux%20des%20Ues\DLST-RDE-Donnees-S1a4-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"/>
      <sheetName val="S2"/>
      <sheetName val="S3"/>
      <sheetName val="S4"/>
      <sheetName val="Feuil1"/>
    </sheetNames>
    <sheetDataSet>
      <sheetData sheetId="0"/>
      <sheetData sheetId="1">
        <row r="147">
          <cell r="H147">
            <v>30</v>
          </cell>
        </row>
        <row r="148">
          <cell r="H148">
            <v>30</v>
          </cell>
        </row>
        <row r="149">
          <cell r="H149">
            <v>30</v>
          </cell>
        </row>
        <row r="150">
          <cell r="H150">
            <v>30</v>
          </cell>
        </row>
        <row r="151">
          <cell r="H151">
            <v>30</v>
          </cell>
        </row>
        <row r="152">
          <cell r="H152">
            <v>30</v>
          </cell>
        </row>
        <row r="153">
          <cell r="H153">
            <v>30</v>
          </cell>
        </row>
        <row r="154">
          <cell r="H154">
            <v>33</v>
          </cell>
        </row>
        <row r="155">
          <cell r="H155">
            <v>30</v>
          </cell>
        </row>
        <row r="156">
          <cell r="H156">
            <v>30</v>
          </cell>
        </row>
        <row r="157">
          <cell r="H157">
            <v>33</v>
          </cell>
        </row>
        <row r="158">
          <cell r="H158">
            <v>33</v>
          </cell>
        </row>
        <row r="159">
          <cell r="H159">
            <v>30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ouard.oudet@univ-grenoble-alpes.fr" TargetMode="External"/><Relationship Id="rId13" Type="http://schemas.openxmlformats.org/officeDocument/2006/relationships/hyperlink" Target="mailto:florence.charbonnier@univ-grenoble-alpes.fr,isabelle.gautier-luneau@univ-grenoble-alpes.fr" TargetMode="External"/><Relationship Id="rId18" Type="http://schemas.openxmlformats.org/officeDocument/2006/relationships/hyperlink" Target="mailto:Jerome.Nomade@univ-grenoble-alpes.fr;eric.quirico@univ-grenoble-alpes.fr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mailto:mark.casida@univ-grenoble-alpes.fr" TargetMode="External"/><Relationship Id="rId21" Type="http://schemas.openxmlformats.org/officeDocument/2006/relationships/hyperlink" Target="mailto:clement.jourdana@univ-grenoble-alpes.fr" TargetMode="External"/><Relationship Id="rId7" Type="http://schemas.openxmlformats.org/officeDocument/2006/relationships/hyperlink" Target="mailto:raphael.rossignol@univ-grenoble-alpes.fr" TargetMode="External"/><Relationship Id="rId12" Type="http://schemas.openxmlformats.org/officeDocument/2006/relationships/hyperlink" Target="mailto:nicolas.szafran@imag.fr" TargetMode="External"/><Relationship Id="rId17" Type="http://schemas.openxmlformats.org/officeDocument/2006/relationships/hyperlink" Target="mailto:Lydie.Du-Bousquet@imag.fr;Anne.Letreguilly@univ-grenoble-alpes.fr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denis.roux@univ-grenoble-alpes.fr" TargetMode="External"/><Relationship Id="rId16" Type="http://schemas.openxmlformats.org/officeDocument/2006/relationships/hyperlink" Target="mailto:Ricardo.Garcia@cea.fr" TargetMode="External"/><Relationship Id="rId20" Type="http://schemas.openxmlformats.org/officeDocument/2006/relationships/hyperlink" Target="mailto:herve.pajot@univ-grenoble-alpes.fr" TargetMode="External"/><Relationship Id="rId1" Type="http://schemas.openxmlformats.org/officeDocument/2006/relationships/hyperlink" Target="mailto:isabelle.girault@imag.fr,aurelien.deniaud@cea.fr" TargetMode="External"/><Relationship Id="rId6" Type="http://schemas.openxmlformats.org/officeDocument/2006/relationships/hyperlink" Target="mailto:carole.adam@imag.fr" TargetMode="External"/><Relationship Id="rId11" Type="http://schemas.openxmlformats.org/officeDocument/2006/relationships/hyperlink" Target="mailto:mickael.cherrier@univ-grenoble-alpes.fr,jerome.dupuy@univ-grenoble-alpes.fr" TargetMode="External"/><Relationship Id="rId24" Type="http://schemas.openxmlformats.org/officeDocument/2006/relationships/hyperlink" Target="mailto:sophie.de-brion@univ-grenoble-alpes.fr" TargetMode="External"/><Relationship Id="rId5" Type="http://schemas.openxmlformats.org/officeDocument/2006/relationships/hyperlink" Target="mailto:carole.adam@imag.fr" TargetMode="External"/><Relationship Id="rId15" Type="http://schemas.openxmlformats.org/officeDocument/2006/relationships/hyperlink" Target="mailto:Vincent.Renard@univ-grenoble-alpes.fr" TargetMode="External"/><Relationship Id="rId23" Type="http://schemas.openxmlformats.org/officeDocument/2006/relationships/hyperlink" Target="mailto:romain.couillet@univ-grenoble-alpes.fr" TargetMode="External"/><Relationship Id="rId28" Type="http://schemas.openxmlformats.org/officeDocument/2006/relationships/comments" Target="../comments1.xml"/><Relationship Id="rId10" Type="http://schemas.openxmlformats.org/officeDocument/2006/relationships/hyperlink" Target="mailto:herve.pajot@univ-grenoble-alpes.fr" TargetMode="External"/><Relationship Id="rId19" Type="http://schemas.openxmlformats.org/officeDocument/2006/relationships/hyperlink" Target="mailto:Jerome.Nomade@univ-grenoble-alpes.fr;eric.quirico@univ-grenoble-alpes.fr" TargetMode="External"/><Relationship Id="rId4" Type="http://schemas.openxmlformats.org/officeDocument/2006/relationships/hyperlink" Target="mailto:leticia.gimeno@univ-grenoble-alpes.fr" TargetMode="External"/><Relationship Id="rId9" Type="http://schemas.openxmlformats.org/officeDocument/2006/relationships/hyperlink" Target="mailto:emilie.despiau-pujo@univ-grenoble-alpes.fr,alexandre.pourret@univ-grenoble-alpes.fr,gabriel.seyfarth@univ-grenoble-alpes.fr" TargetMode="External"/><Relationship Id="rId14" Type="http://schemas.openxmlformats.org/officeDocument/2006/relationships/hyperlink" Target="mailto:mickael.cherrier@univ-grenoble-alpes.fr,jerome.dupuy@univ-grenoble-alpes.fr" TargetMode="External"/><Relationship Id="rId22" Type="http://schemas.openxmlformats.org/officeDocument/2006/relationships/hyperlink" Target="mailto:faouzi.triki@univ-grenoble-alpes.fr" TargetMode="External"/><Relationship Id="rId27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franck.iutzeler@univ-grenoble-alpes.fr,julien.chevallier1@univ-grenoble-alpes.fr" TargetMode="External"/><Relationship Id="rId18" Type="http://schemas.openxmlformats.org/officeDocument/2006/relationships/hyperlink" Target="mailto:beatrice.janiaud@univ-grenoble-alpes.fr" TargetMode="External"/><Relationship Id="rId26" Type="http://schemas.openxmlformats.org/officeDocument/2006/relationships/hyperlink" Target="mailto:vincent.garnero@univ-grenoble-alpes.fr" TargetMode="External"/><Relationship Id="rId39" Type="http://schemas.openxmlformats.org/officeDocument/2006/relationships/hyperlink" Target="mailto:eric.blayo@univ-grenoble-alpes.fr" TargetMode="External"/><Relationship Id="rId21" Type="http://schemas.openxmlformats.org/officeDocument/2006/relationships/hyperlink" Target="mailto:julien.faivre@lpsc.in2p3.fr,muriel.jourdan@univ-grenoble-alpes.fr" TargetMode="External"/><Relationship Id="rId34" Type="http://schemas.openxmlformats.org/officeDocument/2006/relationships/hyperlink" Target="mailto:Sebastien.Carret@univ-grenoble-alpes.fr;Frederique.Loiseau@univ-grenoble-alpes.fr" TargetMode="External"/><Relationship Id="rId42" Type="http://schemas.openxmlformats.org/officeDocument/2006/relationships/drawing" Target="../drawings/drawing2.xml"/><Relationship Id="rId7" Type="http://schemas.openxmlformats.org/officeDocument/2006/relationships/hyperlink" Target="mailto:francois.puitg@imag.fr" TargetMode="External"/><Relationship Id="rId2" Type="http://schemas.openxmlformats.org/officeDocument/2006/relationships/hyperlink" Target="mailto:Kevin.Mc-kenna@univ-grenoble-alpes.fr,erin.cross@univ-grenoble-alpes.fr" TargetMode="External"/><Relationship Id="rId16" Type="http://schemas.openxmlformats.org/officeDocument/2006/relationships/hyperlink" Target="mailto:romain.couillet@univ-grenoble-alpes.fr" TargetMode="External"/><Relationship Id="rId20" Type="http://schemas.openxmlformats.org/officeDocument/2006/relationships/hyperlink" Target="mailto:sabrina.boulet@univ-grenoble-alpes.fr,rolland.douzet@univ-grenoble-alpes.fr" TargetMode="External"/><Relationship Id="rId29" Type="http://schemas.openxmlformats.org/officeDocument/2006/relationships/hyperlink" Target="mailto:innocent.niyonzima@univ-grenoble-alpes.fr" TargetMode="External"/><Relationship Id="rId41" Type="http://schemas.openxmlformats.org/officeDocument/2006/relationships/printerSettings" Target="../printerSettings/printerSettings2.bin"/><Relationship Id="rId1" Type="http://schemas.openxmlformats.org/officeDocument/2006/relationships/hyperlink" Target="mailto:Kevin.Mc-kenna@univ-grenoble-alpes.fr,erin.cross@univ-grenoble-alpes.fr" TargetMode="External"/><Relationship Id="rId6" Type="http://schemas.openxmlformats.org/officeDocument/2006/relationships/hyperlink" Target="mailto:lydie.du-bousquet@univ-grenoble-alpes.fr,%20julie.peyre@univ-grenoble-alpes.fr" TargetMode="External"/><Relationship Id="rId11" Type="http://schemas.openxmlformats.org/officeDocument/2006/relationships/hyperlink" Target="mailto:emmanuelle.crepeau@univ-grenoble-alpes.fr" TargetMode="External"/><Relationship Id="rId24" Type="http://schemas.openxmlformats.org/officeDocument/2006/relationships/hyperlink" Target="mailto:jean.fasel@univ-grenoble-alpes.fr" TargetMode="External"/><Relationship Id="rId32" Type="http://schemas.openxmlformats.org/officeDocument/2006/relationships/hyperlink" Target="mailto:sebastien.carret@univ-grenoble-alpes.fr" TargetMode="External"/><Relationship Id="rId37" Type="http://schemas.openxmlformats.org/officeDocument/2006/relationships/hyperlink" Target="mailto:martin.schreiber@univ-grenoble-alpes.fr" TargetMode="External"/><Relationship Id="rId40" Type="http://schemas.openxmlformats.org/officeDocument/2006/relationships/hyperlink" Target="mailto:isabelle.gautier-luneau@univ-grenoble-alpes.fr,isabelle.pernin-wetzel@univ-grenoble-alpes.fr" TargetMode="External"/><Relationship Id="rId5" Type="http://schemas.openxmlformats.org/officeDocument/2006/relationships/hyperlink" Target="mailto:nicolas.basset1@univ-grenoble-alpes.fr,francois.puitg@imag.fr" TargetMode="External"/><Relationship Id="rId15" Type="http://schemas.openxmlformats.org/officeDocument/2006/relationships/hyperlink" Target="mailto:zindine.djadli@univ-grenoble-alpes.fr" TargetMode="External"/><Relationship Id="rId23" Type="http://schemas.openxmlformats.org/officeDocument/2006/relationships/hyperlink" Target="mailto:eve.derosny@ibs.fr,emmanuelle.tillet@cea.fr" TargetMode="External"/><Relationship Id="rId28" Type="http://schemas.openxmlformats.org/officeDocument/2006/relationships/hyperlink" Target="mailto:sabrina.boulet@univ-grenoble-alpes.fr,rolland.douzet@univ-grenoble-alpes.fr" TargetMode="External"/><Relationship Id="rId36" Type="http://schemas.openxmlformats.org/officeDocument/2006/relationships/hyperlink" Target="mailto:Sebastien.Carret@univ-grenoble-alpes.fr;Frederique.Loiseau@univ-grenoble-alpes.fr" TargetMode="External"/><Relationship Id="rId10" Type="http://schemas.openxmlformats.org/officeDocument/2006/relationships/hyperlink" Target="mailto:sabine.rolland-du-roscoat@univ-grenoble-alpes.fr" TargetMode="External"/><Relationship Id="rId19" Type="http://schemas.openxmlformats.org/officeDocument/2006/relationships/hyperlink" Target="mailto:eve.derosny@ibs.fr,emmanuelle.tillet@cea.fr" TargetMode="External"/><Relationship Id="rId31" Type="http://schemas.openxmlformats.org/officeDocument/2006/relationships/hyperlink" Target="mailto:Thibaut.Devillers@univ-grenoble-alpes.fr" TargetMode="External"/><Relationship Id="rId44" Type="http://schemas.openxmlformats.org/officeDocument/2006/relationships/comments" Target="../comments2.xml"/><Relationship Id="rId4" Type="http://schemas.openxmlformats.org/officeDocument/2006/relationships/hyperlink" Target="mailto:therese.mencerrey@univ-grenoble-alpes.fr" TargetMode="External"/><Relationship Id="rId9" Type="http://schemas.openxmlformats.org/officeDocument/2006/relationships/hyperlink" Target="mailto:francoise.cornillon@univ-grenoble-alpes.fr" TargetMode="External"/><Relationship Id="rId14" Type="http://schemas.openxmlformats.org/officeDocument/2006/relationships/hyperlink" Target="mailto:corinne.mercier@univ-grenoble-alpes.fr" TargetMode="External"/><Relationship Id="rId22" Type="http://schemas.openxmlformats.org/officeDocument/2006/relationships/hyperlink" Target="mailto:nadege.meunier@univ-grenoble-alpes.fr" TargetMode="External"/><Relationship Id="rId27" Type="http://schemas.openxmlformats.org/officeDocument/2006/relationships/hyperlink" Target="mailto:emmanuel.russ@univ-grenoble-alpes.fr" TargetMode="External"/><Relationship Id="rId30" Type="http://schemas.openxmlformats.org/officeDocument/2006/relationships/hyperlink" Target="mailto:emmanuel.peyre@univ-grenoble-alpes.fr" TargetMode="External"/><Relationship Id="rId35" Type="http://schemas.openxmlformats.org/officeDocument/2006/relationships/hyperlink" Target="mailto:Didier.P&#239;au@univ-grenoble-alpes.fr" TargetMode="External"/><Relationship Id="rId43" Type="http://schemas.openxmlformats.org/officeDocument/2006/relationships/vmlDrawing" Target="../drawings/vmlDrawing2.vml"/><Relationship Id="rId8" Type="http://schemas.openxmlformats.org/officeDocument/2006/relationships/hyperlink" Target="mailto:fabienne.giraud-guillot@univ-grenoble-alpes.fr" TargetMode="External"/><Relationship Id="rId3" Type="http://schemas.openxmlformats.org/officeDocument/2006/relationships/hyperlink" Target="mailto:,rolland.douzet@univ-grenoble-alpes.fr,annie.ray@univ-grenoble-alpes.fr" TargetMode="External"/><Relationship Id="rId12" Type="http://schemas.openxmlformats.org/officeDocument/2006/relationships/hyperlink" Target="mailto:lydie.du-bousquet@imag.fr,anne.letreguilly@univ-grenoble-alpes.fr" TargetMode="External"/><Relationship Id="rId17" Type="http://schemas.openxmlformats.org/officeDocument/2006/relationships/hyperlink" Target="mailto:claire.rist@univ-grenoble-alpes.fr" TargetMode="External"/><Relationship Id="rId25" Type="http://schemas.openxmlformats.org/officeDocument/2006/relationships/hyperlink" Target="mailto:,rolland.douzet@univ-grenoble-alpes.fr,annie.ray@univ-grenoble-alpes.fr" TargetMode="External"/><Relationship Id="rId33" Type="http://schemas.openxmlformats.org/officeDocument/2006/relationships/hyperlink" Target="mailto:sebastien.carret@univ-grenoble-alpes.fr" TargetMode="External"/><Relationship Id="rId38" Type="http://schemas.openxmlformats.org/officeDocument/2006/relationships/hyperlink" Target="mailto:eric.bonnetier@univ-grenoble-alpes.fr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florent.bouchez-tichadou@imag.fr" TargetMode="External"/><Relationship Id="rId18" Type="http://schemas.openxmlformats.org/officeDocument/2006/relationships/hyperlink" Target="mailto:sara.checcoli@univ-grenoble-alpes.fr" TargetMode="External"/><Relationship Id="rId26" Type="http://schemas.openxmlformats.org/officeDocument/2006/relationships/hyperlink" Target="mailto:olivier.jacquin@univ-grenoble-alpes.fr" TargetMode="External"/><Relationship Id="rId39" Type="http://schemas.openxmlformats.org/officeDocument/2006/relationships/hyperlink" Target="mailto:philippe.brulard@univ-grenoble-alpes.fr" TargetMode="External"/><Relationship Id="rId21" Type="http://schemas.openxmlformats.org/officeDocument/2006/relationships/hyperlink" Target="mailto:eric.lewin@univ-grenoble-alpes.fr,Pierre.Gosselin@univ-grenoble-alpes.fr" TargetMode="External"/><Relationship Id="rId34" Type="http://schemas.openxmlformats.org/officeDocument/2006/relationships/hyperlink" Target="mailto:Romain.Joly@univ-grenoble-alpes.fr" TargetMode="External"/><Relationship Id="rId42" Type="http://schemas.openxmlformats.org/officeDocument/2006/relationships/hyperlink" Target="mailto:adeline.leclercq-samson@imag.fr" TargetMode="External"/><Relationship Id="rId47" Type="http://schemas.openxmlformats.org/officeDocument/2006/relationships/printerSettings" Target="../printerSettings/printerSettings3.bin"/><Relationship Id="rId50" Type="http://schemas.openxmlformats.org/officeDocument/2006/relationships/comments" Target="../comments3.xml"/><Relationship Id="rId7" Type="http://schemas.openxmlformats.org/officeDocument/2006/relationships/hyperlink" Target="mailto:dominique.schneider@univ-grenoble-alpes.fr" TargetMode="External"/><Relationship Id="rId2" Type="http://schemas.openxmlformats.org/officeDocument/2006/relationships/hyperlink" Target="mailto:francois.camus@univ-grenoble-alpes.fr" TargetMode="External"/><Relationship Id="rId16" Type="http://schemas.openxmlformats.org/officeDocument/2006/relationships/hyperlink" Target="mailto:nadia.brauner@grenoble-inp.fr" TargetMode="External"/><Relationship Id="rId29" Type="http://schemas.openxmlformats.org/officeDocument/2006/relationships/hyperlink" Target="mailto:pascale.huyghe@univ-grenoble-alpes.fr" TargetMode="External"/><Relationship Id="rId11" Type="http://schemas.openxmlformats.org/officeDocument/2006/relationships/hyperlink" Target="mailto:jean-martial.cohard@univ-grenoble-alpes.fr" TargetMode="External"/><Relationship Id="rId24" Type="http://schemas.openxmlformats.org/officeDocument/2006/relationships/hyperlink" Target="mailto:renaud.deguen@univ-grenoble-alpes.fr" TargetMode="External"/><Relationship Id="rId32" Type="http://schemas.openxmlformats.org/officeDocument/2006/relationships/hyperlink" Target="mailto:bernard.parisse@univ-grenoble-alpes.fr" TargetMode="External"/><Relationship Id="rId37" Type="http://schemas.openxmlformats.org/officeDocument/2006/relationships/hyperlink" Target="mailto:Beatrice.Janiaud@univ-grenoble-alpes.fr" TargetMode="External"/><Relationship Id="rId40" Type="http://schemas.openxmlformats.org/officeDocument/2006/relationships/hyperlink" Target="mailto:clementine.prieur@imag.fr,adeline.leclercq-samson@imag.fr" TargetMode="External"/><Relationship Id="rId45" Type="http://schemas.openxmlformats.org/officeDocument/2006/relationships/hyperlink" Target="mailto:estanislao.herscovich@univ-grenoble-alpes.fr" TargetMode="External"/><Relationship Id="rId5" Type="http://schemas.openxmlformats.org/officeDocument/2006/relationships/hyperlink" Target="mailto:annie.ray@univ-grenoble-alpes.fr" TargetMode="External"/><Relationship Id="rId15" Type="http://schemas.openxmlformats.org/officeDocument/2006/relationships/hyperlink" Target="mailto:gwenael.delaval@inria.fr" TargetMode="External"/><Relationship Id="rId23" Type="http://schemas.openxmlformats.org/officeDocument/2006/relationships/hyperlink" Target="mailto:nathanael.connesson@imag.fr" TargetMode="External"/><Relationship Id="rId28" Type="http://schemas.openxmlformats.org/officeDocument/2006/relationships/hyperlink" Target="mailto:marie.dubernet@univ-grenoble-alpes.fr" TargetMode="External"/><Relationship Id="rId36" Type="http://schemas.openxmlformats.org/officeDocument/2006/relationships/hyperlink" Target="mailto:daniel.perazza@univ-grenoble-alpes.fr" TargetMode="External"/><Relationship Id="rId49" Type="http://schemas.openxmlformats.org/officeDocument/2006/relationships/vmlDrawing" Target="../drawings/vmlDrawing3.vml"/><Relationship Id="rId10" Type="http://schemas.openxmlformats.org/officeDocument/2006/relationships/hyperlink" Target="mailto:anne-lise.auzende@univ-grenoble-alpes.fr" TargetMode="External"/><Relationship Id="rId19" Type="http://schemas.openxmlformats.org/officeDocument/2006/relationships/hyperlink" Target="mailto:gregoire.charlot@univ-grenoble-alpes.fr" TargetMode="External"/><Relationship Id="rId31" Type="http://schemas.openxmlformats.org/officeDocument/2006/relationships/hyperlink" Target="mailto:Ricardo.Garcia@cea.fr" TargetMode="External"/><Relationship Id="rId44" Type="http://schemas.openxmlformats.org/officeDocument/2006/relationships/hyperlink" Target="mailto:elise.arnaud@univ-grenoble-alpes.fr" TargetMode="External"/><Relationship Id="rId4" Type="http://schemas.openxmlformats.org/officeDocument/2006/relationships/hyperlink" Target="mailto:daniel.perazza@univ-grenoble-alpes.fr" TargetMode="External"/><Relationship Id="rId9" Type="http://schemas.openxmlformats.org/officeDocument/2006/relationships/hyperlink" Target="mailto:catherine.gerez@cea.fr" TargetMode="External"/><Relationship Id="rId14" Type="http://schemas.openxmlformats.org/officeDocument/2006/relationships/hyperlink" Target="mailto:ylies.falcone@univ-grenoble-alpes.fr" TargetMode="External"/><Relationship Id="rId22" Type="http://schemas.openxmlformats.org/officeDocument/2006/relationships/hyperlink" Target="mailto:ali.tourabi@3sr-grenoble.fr" TargetMode="External"/><Relationship Id="rId27" Type="http://schemas.openxmlformats.org/officeDocument/2006/relationships/hyperlink" Target="mailto:holger.klein@cea.fr" TargetMode="External"/><Relationship Id="rId30" Type="http://schemas.openxmlformats.org/officeDocument/2006/relationships/hyperlink" Target="mailto:philippe.ferrandis@univ-tln.fr" TargetMode="External"/><Relationship Id="rId35" Type="http://schemas.openxmlformats.org/officeDocument/2006/relationships/hyperlink" Target="mailto:fran&#231;ois.dahmani@univ-grenoble-alpes.fr" TargetMode="External"/><Relationship Id="rId43" Type="http://schemas.openxmlformats.org/officeDocument/2006/relationships/hyperlink" Target="mailto:christophe.rambaud@univ-grenoble-alpes.fr" TargetMode="External"/><Relationship Id="rId48" Type="http://schemas.openxmlformats.org/officeDocument/2006/relationships/drawing" Target="../drawings/drawing3.xml"/><Relationship Id="rId8" Type="http://schemas.openxmlformats.org/officeDocument/2006/relationships/hyperlink" Target="mailto:francoise.cornillon@univ-grenoble-alpes.fr" TargetMode="External"/><Relationship Id="rId3" Type="http://schemas.openxmlformats.org/officeDocument/2006/relationships/hyperlink" Target="mailto:cedric.meyer@univ-grenoble-alpes.fr" TargetMode="External"/><Relationship Id="rId12" Type="http://schemas.openxmlformats.org/officeDocument/2006/relationships/hyperlink" Target="mailto:eric.charpentier@univ-grenoble-alpes.fr" TargetMode="External"/><Relationship Id="rId17" Type="http://schemas.openxmlformats.org/officeDocument/2006/relationships/hyperlink" Target="mailto:ylies.falcone@univ-grenoble-alpes.fr" TargetMode="External"/><Relationship Id="rId25" Type="http://schemas.openxmlformats.org/officeDocument/2006/relationships/hyperlink" Target="mailto:philippe.brulard@univ-grenoble-alpes.fr" TargetMode="External"/><Relationship Id="rId33" Type="http://schemas.openxmlformats.org/officeDocument/2006/relationships/hyperlink" Target="mailto:claire.vourch@univ-grenoble-alpes.fr" TargetMode="External"/><Relationship Id="rId38" Type="http://schemas.openxmlformats.org/officeDocument/2006/relationships/hyperlink" Target="mailto:sara.checcoli@univ-grenoble-alpes.fr" TargetMode="External"/><Relationship Id="rId46" Type="http://schemas.openxmlformats.org/officeDocument/2006/relationships/hyperlink" Target="mailto:catriona.maclean@univ-grenoble-alpes.fr" TargetMode="External"/><Relationship Id="rId20" Type="http://schemas.openxmlformats.org/officeDocument/2006/relationships/hyperlink" Target="mailto:christophe.lacave@univ-grenoble-alpes.fr" TargetMode="External"/><Relationship Id="rId41" Type="http://schemas.openxmlformats.org/officeDocument/2006/relationships/hyperlink" Target="mailto:anne.milet@univ-grenoble-alpes.fr" TargetMode="External"/><Relationship Id="rId1" Type="http://schemas.openxmlformats.org/officeDocument/2006/relationships/hyperlink" Target="mailto:samira.oulahal@univ-grenoble-alpes.fr" TargetMode="External"/><Relationship Id="rId6" Type="http://schemas.openxmlformats.org/officeDocument/2006/relationships/hyperlink" Target="mailto:olivier.lerouxel@cermav.cnrs.fr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nicolas.mordant@univ-grenoble-alpes.fr" TargetMode="External"/><Relationship Id="rId18" Type="http://schemas.openxmlformats.org/officeDocument/2006/relationships/hyperlink" Target="mailto:nicolas.szafran@imag.fr" TargetMode="External"/><Relationship Id="rId26" Type="http://schemas.openxmlformats.org/officeDocument/2006/relationships/hyperlink" Target="mailto:elise.arnaud@univ-grenoble-alpes.fr" TargetMode="External"/><Relationship Id="rId39" Type="http://schemas.openxmlformats.org/officeDocument/2006/relationships/hyperlink" Target="mailto:victor.morel@univ-grenoble-alpes.fr" TargetMode="External"/><Relationship Id="rId21" Type="http://schemas.openxmlformats.org/officeDocument/2006/relationships/hyperlink" Target="mailto:stephane.tanzarella@univ-grenoble-alpes.fr" TargetMode="External"/><Relationship Id="rId34" Type="http://schemas.openxmlformats.org/officeDocument/2006/relationships/hyperlink" Target="mailto:annie.ray@univ-grenoble-alpes.fr" TargetMode="External"/><Relationship Id="rId42" Type="http://schemas.openxmlformats.org/officeDocument/2006/relationships/hyperlink" Target="mailto:pierre.boue@univ-grenoble-alpes.fr" TargetMode="External"/><Relationship Id="rId47" Type="http://schemas.openxmlformats.org/officeDocument/2006/relationships/hyperlink" Target="mailto:laurent.derome@univ-grenoble-alpes.fr" TargetMode="External"/><Relationship Id="rId50" Type="http://schemas.openxmlformats.org/officeDocument/2006/relationships/hyperlink" Target="mailto:genevieve.frantz@univ-grenoble-alpes.fr,cedric.meyer@univ-grenoble-alpes.fr" TargetMode="External"/><Relationship Id="rId55" Type="http://schemas.openxmlformats.org/officeDocument/2006/relationships/comments" Target="../comments4.xml"/><Relationship Id="rId7" Type="http://schemas.openxmlformats.org/officeDocument/2006/relationships/hyperlink" Target="mailto:carole.desprez-durand@imag.fr" TargetMode="External"/><Relationship Id="rId2" Type="http://schemas.openxmlformats.org/officeDocument/2006/relationships/hyperlink" Target="mailto:philippe.ferrandis@univ-tln.fr" TargetMode="External"/><Relationship Id="rId16" Type="http://schemas.openxmlformats.org/officeDocument/2006/relationships/hyperlink" Target="mailto:laurent.mounier@imag.fr" TargetMode="External"/><Relationship Id="rId29" Type="http://schemas.openxmlformats.org/officeDocument/2006/relationships/hyperlink" Target="mailto:sylvie.zanier@univ-grenoble-alpes.fr" TargetMode="External"/><Relationship Id="rId11" Type="http://schemas.openxmlformats.org/officeDocument/2006/relationships/hyperlink" Target="mailto:laurent.ranno@neel.cnrs.fr" TargetMode="External"/><Relationship Id="rId24" Type="http://schemas.openxmlformats.org/officeDocument/2006/relationships/hyperlink" Target="mailto:yohann.moreau@univ-grenoble-alpes.fr" TargetMode="External"/><Relationship Id="rId32" Type="http://schemas.openxmlformats.org/officeDocument/2006/relationships/hyperlink" Target="mailto:christophe.brun@univ-grenoble-alpes.fr" TargetMode="External"/><Relationship Id="rId37" Type="http://schemas.openxmlformats.org/officeDocument/2006/relationships/hyperlink" Target="mailto:francois.camus@univ-grenoble-alpes.fr" TargetMode="External"/><Relationship Id="rId40" Type="http://schemas.openxmlformats.org/officeDocument/2006/relationships/hyperlink" Target="mailto:stephane.bec@univ-grenoble-alpes.fr" TargetMode="External"/><Relationship Id="rId45" Type="http://schemas.openxmlformats.org/officeDocument/2006/relationships/hyperlink" Target="mailto:Alain.Joye@univ-grenoble-alpes.fr" TargetMode="External"/><Relationship Id="rId53" Type="http://schemas.openxmlformats.org/officeDocument/2006/relationships/drawing" Target="../drawings/drawing4.xml"/><Relationship Id="rId5" Type="http://schemas.openxmlformats.org/officeDocument/2006/relationships/hyperlink" Target="mailto:gilles.delaygue@univ-grenoble-alpes.fr" TargetMode="External"/><Relationship Id="rId10" Type="http://schemas.openxmlformats.org/officeDocument/2006/relationships/hyperlink" Target="mailto:laurent.derome@univ-grenoble-alpes.fr" TargetMode="External"/><Relationship Id="rId19" Type="http://schemas.openxmlformats.org/officeDocument/2006/relationships/hyperlink" Target="mailto:denis.bouhineau@univ-grenoble-alpes.fr" TargetMode="External"/><Relationship Id="rId31" Type="http://schemas.openxmlformats.org/officeDocument/2006/relationships/hyperlink" Target="mailto:benjamin.wack@univ-grenoble-alpes.fr" TargetMode="External"/><Relationship Id="rId44" Type="http://schemas.openxmlformats.org/officeDocument/2006/relationships/hyperlink" Target="mailto:gabrielle.tichtinsky@univ-grenoble-alpes.fr" TargetMode="External"/><Relationship Id="rId52" Type="http://schemas.openxmlformats.org/officeDocument/2006/relationships/printerSettings" Target="../printerSettings/printerSettings4.bin"/><Relationship Id="rId4" Type="http://schemas.openxmlformats.org/officeDocument/2006/relationships/hyperlink" Target="mailto:carole.cordier@univ-grenoble-alpes.fr" TargetMode="External"/><Relationship Id="rId9" Type="http://schemas.openxmlformats.org/officeDocument/2006/relationships/hyperlink" Target="mailto:philippe.brulard@univ-grenoble-alpes.fr" TargetMode="External"/><Relationship Id="rId14" Type="http://schemas.openxmlformats.org/officeDocument/2006/relationships/hyperlink" Target="mailto:christophe.lacave@univ-grenoble-alpes.fr" TargetMode="External"/><Relationship Id="rId22" Type="http://schemas.openxmlformats.org/officeDocument/2006/relationships/hyperlink" Target="mailto:gabrielle.tichtinsky@univ-grenoble-alpes.fr" TargetMode="External"/><Relationship Id="rId27" Type="http://schemas.openxmlformats.org/officeDocument/2006/relationships/hyperlink" Target="mailto:montanet@in2p3.fr" TargetMode="External"/><Relationship Id="rId30" Type="http://schemas.openxmlformats.org/officeDocument/2006/relationships/hyperlink" Target="mailto:estelle.martins@ac-grenoble.fr" TargetMode="External"/><Relationship Id="rId35" Type="http://schemas.openxmlformats.org/officeDocument/2006/relationships/hyperlink" Target="mailto:gabriel.seyfarth@lncmi.cnrs.fr" TargetMode="External"/><Relationship Id="rId43" Type="http://schemas.openxmlformats.org/officeDocument/2006/relationships/hyperlink" Target="mailto:Jean-Marie.Bourhis@ibs.fr" TargetMode="External"/><Relationship Id="rId48" Type="http://schemas.openxmlformats.org/officeDocument/2006/relationships/hyperlink" Target="mailto:erwan.lanneau@univ-grenoble-alpes.fr" TargetMode="External"/><Relationship Id="rId8" Type="http://schemas.openxmlformats.org/officeDocument/2006/relationships/hyperlink" Target="mailto:emeline.talansier@univ-grenoble-alpes.fr,jean-manuel.grousson@univ-grenoble-alpes.fr" TargetMode="External"/><Relationship Id="rId51" Type="http://schemas.openxmlformats.org/officeDocument/2006/relationships/hyperlink" Target="mailto:genevieve.frantz@univ-grenoble-alpes.fr,cedric.meyer@univ-grenoble-alpes.fr" TargetMode="External"/><Relationship Id="rId3" Type="http://schemas.openxmlformats.org/officeDocument/2006/relationships/hyperlink" Target="mailto:christophe.griggo@univ-grenoble-alpes.fr" TargetMode="External"/><Relationship Id="rId12" Type="http://schemas.openxmlformats.org/officeDocument/2006/relationships/hyperlink" Target="mailto:denis.roux@univ-grenoble-alpes.fr" TargetMode="External"/><Relationship Id="rId17" Type="http://schemas.openxmlformats.org/officeDocument/2006/relationships/hyperlink" Target="mailto:benjamin.wack@univ-grenoble-alpes.fr" TargetMode="External"/><Relationship Id="rId25" Type="http://schemas.openxmlformats.org/officeDocument/2006/relationships/hyperlink" Target="mailto:yohann.moreau@univ-grenoble-alpes.fr" TargetMode="External"/><Relationship Id="rId33" Type="http://schemas.openxmlformats.org/officeDocument/2006/relationships/hyperlink" Target="mailto:davidcusant.pf@gmail.com" TargetMode="External"/><Relationship Id="rId38" Type="http://schemas.openxmlformats.org/officeDocument/2006/relationships/hyperlink" Target="mailto:erwan.lanneau@univ-grenoble-alpes.fr" TargetMode="External"/><Relationship Id="rId46" Type="http://schemas.openxmlformats.org/officeDocument/2006/relationships/hyperlink" Target="mailto:Jean-Marie.Bourhis@ibs.fr" TargetMode="External"/><Relationship Id="rId20" Type="http://schemas.openxmlformats.org/officeDocument/2006/relationships/hyperlink" Target="mailto:isabelle.lebrun@univ-grenoble-alpes.fr" TargetMode="External"/><Relationship Id="rId41" Type="http://schemas.openxmlformats.org/officeDocument/2006/relationships/hyperlink" Target="mailto:olivier.gagliardini@univ-grenoble-alpes.fr,%20patrice.brault@vinci-construction.fr" TargetMode="External"/><Relationship Id="rId54" Type="http://schemas.openxmlformats.org/officeDocument/2006/relationships/vmlDrawing" Target="../drawings/vmlDrawing4.vml"/><Relationship Id="rId1" Type="http://schemas.openxmlformats.org/officeDocument/2006/relationships/hyperlink" Target="mailto:sophie.debrion@neel.cnrs.fr,catriona.maclean@univ-grenoble-alpes.fr,veronique.rossi@ibs.fr" TargetMode="External"/><Relationship Id="rId6" Type="http://schemas.openxmlformats.org/officeDocument/2006/relationships/hyperlink" Target="mailto:mathilde.radiguet@univ-grenoble-alpes.fr,erwan.pathier@univ-grenoble-alpes.fr" TargetMode="External"/><Relationship Id="rId15" Type="http://schemas.openxmlformats.org/officeDocument/2006/relationships/hyperlink" Target="mailto:eric.dumas@univ-grenoble-alpes.fr" TargetMode="External"/><Relationship Id="rId23" Type="http://schemas.openxmlformats.org/officeDocument/2006/relationships/hyperlink" Target="mailto:didier.voisin@univ-grenoble-alpes.fr" TargetMode="External"/><Relationship Id="rId28" Type="http://schemas.openxmlformats.org/officeDocument/2006/relationships/hyperlink" Target="mailto:sylvie.zanier@univ-grenoble-alpes.fr" TargetMode="External"/><Relationship Id="rId36" Type="http://schemas.openxmlformats.org/officeDocument/2006/relationships/hyperlink" Target="mailto:eric.charpentier@univ-grenoble-alpes.fr" TargetMode="External"/><Relationship Id="rId49" Type="http://schemas.openxmlformats.org/officeDocument/2006/relationships/hyperlink" Target="mailto:carlos.perez@univ-grenoble-alpes.f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88"/>
  <sheetViews>
    <sheetView tabSelected="1" topLeftCell="C8" zoomScale="80" zoomScaleNormal="80" zoomScaleSheetLayoutView="80" workbookViewId="0">
      <pane xSplit="5565" ySplit="1905" activePane="bottomRight"/>
      <selection activeCell="Z116" sqref="Z116"/>
      <selection pane="topRight" activeCell="F10" sqref="F1:F1048576"/>
      <selection pane="bottomLeft" activeCell="D88" sqref="D88"/>
      <selection pane="bottomRight" activeCell="D96" sqref="D96:G98"/>
    </sheetView>
  </sheetViews>
  <sheetFormatPr baseColWidth="10" defaultColWidth="10.85546875" defaultRowHeight="15.75" x14ac:dyDescent="0.25"/>
  <cols>
    <col min="1" max="1" width="40.7109375" style="438" customWidth="1"/>
    <col min="2" max="2" width="12.7109375" style="19" customWidth="1"/>
    <col min="3" max="3" width="8.7109375" style="2" customWidth="1"/>
    <col min="4" max="4" width="80.42578125" style="3" customWidth="1"/>
    <col min="5" max="10" width="10.7109375" style="4" customWidth="1"/>
    <col min="11" max="11" width="20.7109375" style="4" customWidth="1"/>
    <col min="12" max="12" width="10.7109375" style="5" customWidth="1"/>
    <col min="13" max="13" width="10.7109375" style="4" customWidth="1"/>
    <col min="14" max="16" width="10.7109375" style="5" customWidth="1"/>
    <col min="17" max="17" width="10.7109375" style="4" customWidth="1"/>
    <col min="18" max="18" width="15.7109375" style="4" customWidth="1"/>
    <col min="19" max="19" width="10.7109375" style="4" customWidth="1"/>
    <col min="20" max="20" width="10.7109375" style="5" customWidth="1"/>
    <col min="21" max="21" width="15.7109375" style="3" customWidth="1"/>
    <col min="22" max="24" width="10.7109375" style="5" customWidth="1"/>
    <col min="25" max="25" width="10.7109375" style="4" customWidth="1"/>
    <col min="26" max="29" width="11.42578125" style="4"/>
    <col min="30" max="42" width="10.85546875" style="4" customWidth="1"/>
    <col min="43" max="43" width="10.85546875" style="3" customWidth="1"/>
    <col min="44" max="44" width="11.42578125" style="4" customWidth="1"/>
    <col min="45" max="45" width="11.42578125" style="6" customWidth="1"/>
    <col min="46" max="46" width="11.42578125" style="4" customWidth="1"/>
    <col min="47" max="48" width="11.42578125" style="7" customWidth="1"/>
    <col min="49" max="16384" width="10.85546875" style="3"/>
  </cols>
  <sheetData>
    <row r="1" spans="1:48" ht="15" x14ac:dyDescent="0.25">
      <c r="A1" s="442"/>
      <c r="B1" s="50"/>
      <c r="C1" s="50"/>
      <c r="D1" s="50"/>
      <c r="E1" s="589" t="s">
        <v>17</v>
      </c>
      <c r="F1" s="589"/>
      <c r="G1" s="589"/>
      <c r="H1" s="589"/>
      <c r="I1" s="589"/>
      <c r="J1" s="589"/>
      <c r="K1" s="589"/>
      <c r="L1" s="589"/>
      <c r="M1" s="62"/>
      <c r="N1" s="62"/>
      <c r="O1" s="62"/>
      <c r="P1" s="50"/>
      <c r="Q1" s="50"/>
      <c r="R1" s="50"/>
      <c r="S1" s="50"/>
      <c r="AQ1" s="4"/>
      <c r="AU1" s="4"/>
      <c r="AV1" s="4"/>
    </row>
    <row r="2" spans="1:48" ht="15" x14ac:dyDescent="0.25">
      <c r="A2" s="442"/>
      <c r="B2" s="50"/>
      <c r="C2" s="50"/>
      <c r="D2" s="50"/>
      <c r="E2" s="62"/>
      <c r="F2" s="460"/>
      <c r="G2" s="62"/>
      <c r="H2" s="62"/>
      <c r="I2" s="62"/>
      <c r="J2" s="62"/>
      <c r="K2" s="62"/>
      <c r="L2" s="62"/>
      <c r="M2" s="62"/>
      <c r="N2" s="62"/>
      <c r="O2" s="62"/>
      <c r="P2" s="50"/>
      <c r="Q2" s="50"/>
      <c r="R2" s="50"/>
      <c r="S2" s="50"/>
      <c r="AQ2" s="4"/>
      <c r="AU2" s="4"/>
      <c r="AV2" s="4"/>
    </row>
    <row r="3" spans="1:48" ht="15" x14ac:dyDescent="0.25">
      <c r="A3" s="442"/>
      <c r="B3" s="51"/>
      <c r="C3" s="51"/>
      <c r="D3" s="584" t="s">
        <v>462</v>
      </c>
      <c r="E3" s="584"/>
      <c r="F3" s="459"/>
      <c r="G3" s="51"/>
      <c r="H3" s="51"/>
      <c r="I3" s="51"/>
      <c r="J3" s="51"/>
      <c r="K3" s="51"/>
      <c r="L3" s="51" t="s">
        <v>16</v>
      </c>
      <c r="M3" s="51"/>
      <c r="N3" s="51"/>
      <c r="O3" s="51"/>
      <c r="P3" s="50"/>
      <c r="Q3" s="50"/>
      <c r="R3" s="50"/>
      <c r="S3" s="50"/>
      <c r="AQ3" s="4"/>
      <c r="AU3" s="4"/>
      <c r="AV3" s="4"/>
    </row>
    <row r="4" spans="1:48" thickBot="1" x14ac:dyDescent="0.3">
      <c r="A4" s="442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AQ4" s="4"/>
      <c r="AU4" s="4"/>
      <c r="AV4" s="4"/>
    </row>
    <row r="5" spans="1:48" ht="20.100000000000001" customHeight="1" x14ac:dyDescent="0.25">
      <c r="A5" s="428"/>
      <c r="B5" s="3"/>
      <c r="C5" s="18"/>
      <c r="D5" s="590" t="s">
        <v>449</v>
      </c>
      <c r="E5" s="591"/>
      <c r="F5" s="591"/>
      <c r="G5" s="591"/>
      <c r="H5" s="591"/>
      <c r="I5" s="591"/>
      <c r="J5" s="591"/>
      <c r="K5" s="58" t="s">
        <v>450</v>
      </c>
      <c r="L5" s="58" t="s">
        <v>451</v>
      </c>
      <c r="M5" s="56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4"/>
      <c r="AQ5" s="4"/>
      <c r="AU5" s="4"/>
      <c r="AV5" s="4"/>
    </row>
    <row r="6" spans="1:48" ht="20.100000000000001" customHeight="1" x14ac:dyDescent="0.25">
      <c r="A6" s="428"/>
      <c r="B6" s="3"/>
      <c r="C6" s="18"/>
      <c r="D6" s="583" t="s">
        <v>452</v>
      </c>
      <c r="E6" s="584"/>
      <c r="F6" s="584"/>
      <c r="G6" s="584"/>
      <c r="H6" s="584"/>
      <c r="I6" s="584"/>
      <c r="J6" s="584"/>
      <c r="K6" s="53" t="s">
        <v>453</v>
      </c>
      <c r="L6" s="53" t="s">
        <v>454</v>
      </c>
      <c r="M6" s="54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57"/>
      <c r="AQ6" s="4"/>
      <c r="AU6" s="4"/>
      <c r="AV6" s="4"/>
    </row>
    <row r="7" spans="1:48" ht="20.100000000000001" customHeight="1" x14ac:dyDescent="0.25">
      <c r="A7" s="428"/>
      <c r="B7" s="3"/>
      <c r="C7" s="18"/>
      <c r="D7" s="583" t="s">
        <v>455</v>
      </c>
      <c r="E7" s="584"/>
      <c r="F7" s="584"/>
      <c r="G7" s="584"/>
      <c r="H7" s="584"/>
      <c r="I7" s="584"/>
      <c r="J7" s="584"/>
      <c r="K7" s="52" t="s">
        <v>456</v>
      </c>
      <c r="L7" s="585" t="s">
        <v>457</v>
      </c>
      <c r="M7" s="586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57"/>
      <c r="AQ7" s="4"/>
      <c r="AU7" s="4"/>
      <c r="AV7" s="4"/>
    </row>
    <row r="8" spans="1:48" ht="20.100000000000001" customHeight="1" x14ac:dyDescent="0.25">
      <c r="A8" s="428"/>
      <c r="B8" s="3"/>
      <c r="C8" s="18"/>
      <c r="D8" s="583" t="s">
        <v>458</v>
      </c>
      <c r="E8" s="584"/>
      <c r="F8" s="584"/>
      <c r="G8" s="584"/>
      <c r="H8" s="584"/>
      <c r="I8" s="584"/>
      <c r="J8" s="584"/>
      <c r="K8" s="53" t="s">
        <v>459</v>
      </c>
      <c r="L8" s="585" t="s">
        <v>460</v>
      </c>
      <c r="M8" s="586"/>
      <c r="N8" s="586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57"/>
      <c r="AQ8" s="4"/>
      <c r="AU8" s="4"/>
      <c r="AV8" s="4"/>
    </row>
    <row r="9" spans="1:48" ht="20.100000000000001" customHeight="1" thickBot="1" x14ac:dyDescent="0.3">
      <c r="A9" s="428"/>
      <c r="B9" s="3"/>
      <c r="C9" s="18"/>
      <c r="D9" s="587" t="s">
        <v>461</v>
      </c>
      <c r="E9" s="588"/>
      <c r="F9" s="588"/>
      <c r="G9" s="588"/>
      <c r="H9" s="588"/>
      <c r="I9" s="588"/>
      <c r="J9" s="588"/>
      <c r="K9" s="59"/>
      <c r="L9" s="65"/>
      <c r="M9" s="66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67"/>
      <c r="AQ9" s="4"/>
      <c r="AU9" s="4"/>
      <c r="AV9" s="4"/>
    </row>
    <row r="10" spans="1:48" ht="15" customHeight="1" x14ac:dyDescent="0.25">
      <c r="A10" s="536" t="s">
        <v>31</v>
      </c>
      <c r="B10" s="541" t="s">
        <v>435</v>
      </c>
      <c r="C10" s="523" t="s">
        <v>32</v>
      </c>
      <c r="D10" s="527" t="s">
        <v>443</v>
      </c>
      <c r="E10" s="530" t="s">
        <v>23</v>
      </c>
      <c r="F10" s="530" t="s">
        <v>955</v>
      </c>
      <c r="G10" s="530" t="s">
        <v>2</v>
      </c>
      <c r="H10" s="530" t="s">
        <v>0</v>
      </c>
      <c r="I10" s="553" t="s">
        <v>1</v>
      </c>
      <c r="J10" s="530" t="s">
        <v>18</v>
      </c>
      <c r="K10" s="547" t="s">
        <v>24</v>
      </c>
      <c r="L10" s="548"/>
      <c r="M10" s="548"/>
      <c r="N10" s="548"/>
      <c r="O10" s="548"/>
      <c r="P10" s="548"/>
      <c r="Q10" s="549"/>
      <c r="R10" s="547" t="s">
        <v>24</v>
      </c>
      <c r="S10" s="548"/>
      <c r="T10" s="548"/>
      <c r="U10" s="548"/>
      <c r="V10" s="548"/>
      <c r="W10" s="548"/>
      <c r="X10" s="548"/>
      <c r="Y10" s="549"/>
      <c r="Z10" s="560" t="s">
        <v>3</v>
      </c>
      <c r="AA10" s="561"/>
      <c r="AB10" s="561"/>
      <c r="AC10" s="562"/>
      <c r="AD10" s="557" t="s">
        <v>69</v>
      </c>
      <c r="AE10" s="554" t="s">
        <v>70</v>
      </c>
      <c r="AF10" s="574" t="s">
        <v>71</v>
      </c>
      <c r="AG10" s="574" t="s">
        <v>445</v>
      </c>
      <c r="AH10" s="554" t="s">
        <v>72</v>
      </c>
      <c r="AI10" s="554" t="s">
        <v>447</v>
      </c>
      <c r="AJ10" s="554" t="s">
        <v>84</v>
      </c>
      <c r="AK10" s="554" t="s">
        <v>419</v>
      </c>
      <c r="AL10" s="574" t="s">
        <v>73</v>
      </c>
      <c r="AM10" s="554" t="s">
        <v>74</v>
      </c>
      <c r="AN10" s="554" t="s">
        <v>75</v>
      </c>
      <c r="AO10" s="554" t="s">
        <v>76</v>
      </c>
      <c r="AP10" s="580" t="s">
        <v>516</v>
      </c>
      <c r="AR10" s="579" t="s">
        <v>85</v>
      </c>
      <c r="AS10" s="577" t="s">
        <v>88</v>
      </c>
      <c r="AU10" s="578" t="s">
        <v>86</v>
      </c>
      <c r="AV10" s="578" t="s">
        <v>87</v>
      </c>
    </row>
    <row r="11" spans="1:48" ht="15.75" customHeight="1" thickBot="1" x14ac:dyDescent="0.3">
      <c r="A11" s="537"/>
      <c r="B11" s="542"/>
      <c r="C11" s="524"/>
      <c r="D11" s="528"/>
      <c r="E11" s="531"/>
      <c r="F11" s="531"/>
      <c r="G11" s="531"/>
      <c r="H11" s="531"/>
      <c r="I11" s="539"/>
      <c r="J11" s="539"/>
      <c r="K11" s="550"/>
      <c r="L11" s="551"/>
      <c r="M11" s="551"/>
      <c r="N11" s="551"/>
      <c r="O11" s="551"/>
      <c r="P11" s="551"/>
      <c r="Q11" s="552"/>
      <c r="R11" s="550"/>
      <c r="S11" s="551"/>
      <c r="T11" s="551"/>
      <c r="U11" s="551"/>
      <c r="V11" s="551"/>
      <c r="W11" s="551"/>
      <c r="X11" s="551"/>
      <c r="Y11" s="552"/>
      <c r="Z11" s="563"/>
      <c r="AA11" s="564"/>
      <c r="AB11" s="564"/>
      <c r="AC11" s="565"/>
      <c r="AD11" s="558"/>
      <c r="AE11" s="555"/>
      <c r="AF11" s="575"/>
      <c r="AG11" s="575"/>
      <c r="AH11" s="555"/>
      <c r="AI11" s="555"/>
      <c r="AJ11" s="555"/>
      <c r="AK11" s="555"/>
      <c r="AL11" s="575"/>
      <c r="AM11" s="555"/>
      <c r="AN11" s="555"/>
      <c r="AO11" s="555"/>
      <c r="AP11" s="581"/>
      <c r="AR11" s="579"/>
      <c r="AS11" s="577"/>
      <c r="AU11" s="578"/>
      <c r="AV11" s="578"/>
    </row>
    <row r="12" spans="1:48" ht="15.75" customHeight="1" thickBot="1" x14ac:dyDescent="0.3">
      <c r="A12" s="537"/>
      <c r="B12" s="542"/>
      <c r="C12" s="524"/>
      <c r="D12" s="528"/>
      <c r="E12" s="531"/>
      <c r="F12" s="531"/>
      <c r="G12" s="531"/>
      <c r="H12" s="531"/>
      <c r="I12" s="539"/>
      <c r="J12" s="539"/>
      <c r="K12" s="544" t="s">
        <v>22</v>
      </c>
      <c r="L12" s="545"/>
      <c r="M12" s="545"/>
      <c r="N12" s="545"/>
      <c r="O12" s="544" t="s">
        <v>25</v>
      </c>
      <c r="P12" s="545"/>
      <c r="Q12" s="546"/>
      <c r="R12" s="533" t="s">
        <v>14</v>
      </c>
      <c r="S12" s="534"/>
      <c r="T12" s="534"/>
      <c r="U12" s="534"/>
      <c r="V12" s="534"/>
      <c r="W12" s="533" t="s">
        <v>25</v>
      </c>
      <c r="X12" s="534"/>
      <c r="Y12" s="535"/>
      <c r="Z12" s="566" t="s">
        <v>5</v>
      </c>
      <c r="AA12" s="568" t="s">
        <v>7</v>
      </c>
      <c r="AB12" s="570" t="s">
        <v>6</v>
      </c>
      <c r="AC12" s="572" t="s">
        <v>8</v>
      </c>
      <c r="AD12" s="558"/>
      <c r="AE12" s="555"/>
      <c r="AF12" s="575"/>
      <c r="AG12" s="575"/>
      <c r="AH12" s="555"/>
      <c r="AI12" s="555"/>
      <c r="AJ12" s="555"/>
      <c r="AK12" s="555"/>
      <c r="AL12" s="575"/>
      <c r="AM12" s="555"/>
      <c r="AN12" s="555"/>
      <c r="AO12" s="555"/>
      <c r="AP12" s="581"/>
      <c r="AR12" s="579"/>
      <c r="AS12" s="577"/>
      <c r="AU12" s="578"/>
      <c r="AV12" s="578"/>
    </row>
    <row r="13" spans="1:48" ht="72" customHeight="1" thickBot="1" x14ac:dyDescent="0.3">
      <c r="A13" s="538"/>
      <c r="B13" s="543"/>
      <c r="C13" s="525"/>
      <c r="D13" s="529"/>
      <c r="E13" s="532"/>
      <c r="F13" s="458"/>
      <c r="G13" s="532"/>
      <c r="H13" s="532"/>
      <c r="I13" s="540"/>
      <c r="J13" s="540"/>
      <c r="K13" s="38" t="s">
        <v>26</v>
      </c>
      <c r="L13" s="39" t="s">
        <v>19</v>
      </c>
      <c r="M13" s="40" t="s">
        <v>27</v>
      </c>
      <c r="N13" s="41" t="s">
        <v>20</v>
      </c>
      <c r="O13" s="45" t="s">
        <v>15</v>
      </c>
      <c r="P13" s="37" t="s">
        <v>10</v>
      </c>
      <c r="Q13" s="1" t="s">
        <v>9</v>
      </c>
      <c r="R13" s="36" t="s">
        <v>28</v>
      </c>
      <c r="S13" s="61" t="s">
        <v>29</v>
      </c>
      <c r="T13" s="42" t="s">
        <v>19</v>
      </c>
      <c r="U13" s="43" t="s">
        <v>30</v>
      </c>
      <c r="V13" s="44" t="s">
        <v>21</v>
      </c>
      <c r="W13" s="45" t="s">
        <v>15</v>
      </c>
      <c r="X13" s="37" t="s">
        <v>10</v>
      </c>
      <c r="Y13" s="46" t="s">
        <v>9</v>
      </c>
      <c r="Z13" s="567"/>
      <c r="AA13" s="569"/>
      <c r="AB13" s="571"/>
      <c r="AC13" s="573"/>
      <c r="AD13" s="559"/>
      <c r="AE13" s="556"/>
      <c r="AF13" s="576"/>
      <c r="AG13" s="576"/>
      <c r="AH13" s="556"/>
      <c r="AI13" s="556"/>
      <c r="AJ13" s="556"/>
      <c r="AK13" s="556"/>
      <c r="AL13" s="576"/>
      <c r="AM13" s="556"/>
      <c r="AN13" s="556"/>
      <c r="AO13" s="556"/>
      <c r="AP13" s="582"/>
      <c r="AR13" s="579"/>
      <c r="AS13" s="577"/>
      <c r="AU13" s="578"/>
      <c r="AV13" s="578"/>
    </row>
    <row r="14" spans="1:48" s="15" customFormat="1" ht="20.100000000000001" customHeight="1" x14ac:dyDescent="0.25">
      <c r="A14" s="392" t="s">
        <v>331</v>
      </c>
      <c r="B14" s="240"/>
      <c r="C14" s="419" t="s">
        <v>728</v>
      </c>
      <c r="D14" s="197" t="s">
        <v>51</v>
      </c>
      <c r="E14" s="198" t="s">
        <v>914</v>
      </c>
      <c r="F14" s="198" t="s">
        <v>41</v>
      </c>
      <c r="G14" s="198" t="s">
        <v>33</v>
      </c>
      <c r="H14" s="113" t="s">
        <v>49</v>
      </c>
      <c r="I14" s="198">
        <v>6</v>
      </c>
      <c r="J14" s="198">
        <v>2</v>
      </c>
      <c r="K14" s="107" t="s">
        <v>79</v>
      </c>
      <c r="L14" s="254">
        <v>0.2</v>
      </c>
      <c r="M14" s="201" t="s">
        <v>733</v>
      </c>
      <c r="N14" s="254">
        <v>0.5</v>
      </c>
      <c r="O14" s="127"/>
      <c r="P14" s="127"/>
      <c r="Q14" s="202" t="s">
        <v>41</v>
      </c>
      <c r="R14" s="203" t="s">
        <v>9</v>
      </c>
      <c r="S14" s="201" t="s">
        <v>82</v>
      </c>
      <c r="T14" s="255">
        <v>0.2</v>
      </c>
      <c r="U14" s="201" t="s">
        <v>733</v>
      </c>
      <c r="V14" s="256">
        <v>0.5</v>
      </c>
      <c r="W14" s="126"/>
      <c r="X14" s="127"/>
      <c r="Y14" s="128" t="s">
        <v>41</v>
      </c>
      <c r="Z14" s="129">
        <v>21</v>
      </c>
      <c r="AA14" s="130"/>
      <c r="AB14" s="130">
        <v>30</v>
      </c>
      <c r="AC14" s="128">
        <v>8</v>
      </c>
      <c r="AD14" s="129" t="s">
        <v>34</v>
      </c>
      <c r="AE14" s="130"/>
      <c r="AF14" s="130" t="s">
        <v>34</v>
      </c>
      <c r="AG14" s="130"/>
      <c r="AH14" s="130"/>
      <c r="AI14" s="130"/>
      <c r="AJ14" s="130"/>
      <c r="AK14" s="130"/>
      <c r="AL14" s="130"/>
      <c r="AM14" s="130"/>
      <c r="AN14" s="130"/>
      <c r="AO14" s="404"/>
      <c r="AP14" s="205" t="s">
        <v>41</v>
      </c>
      <c r="AR14" s="17">
        <f>SUM(Z14:AC14)</f>
        <v>59</v>
      </c>
      <c r="AS14" s="34">
        <f>AR14/I14</f>
        <v>9.8333333333333339</v>
      </c>
      <c r="AT14" s="17"/>
      <c r="AU14" s="35">
        <f>L14+L15+N14</f>
        <v>1</v>
      </c>
      <c r="AV14" s="35">
        <f>T14+T15+V14</f>
        <v>1</v>
      </c>
    </row>
    <row r="15" spans="1:48" s="15" customFormat="1" ht="20.100000000000001" customHeight="1" x14ac:dyDescent="0.25">
      <c r="A15" s="424"/>
      <c r="B15" s="241"/>
      <c r="C15" s="81"/>
      <c r="D15" s="82"/>
      <c r="E15" s="83"/>
      <c r="F15" s="83"/>
      <c r="G15" s="83"/>
      <c r="H15" s="84"/>
      <c r="I15" s="83"/>
      <c r="J15" s="83"/>
      <c r="K15" s="85" t="s">
        <v>732</v>
      </c>
      <c r="L15" s="86">
        <v>0.3</v>
      </c>
      <c r="M15" s="85"/>
      <c r="N15" s="86"/>
      <c r="O15" s="87"/>
      <c r="P15" s="87"/>
      <c r="Q15" s="88"/>
      <c r="R15" s="89"/>
      <c r="S15" s="85" t="s">
        <v>82</v>
      </c>
      <c r="T15" s="135">
        <v>0.3</v>
      </c>
      <c r="U15" s="85"/>
      <c r="V15" s="135"/>
      <c r="W15" s="90"/>
      <c r="X15" s="87"/>
      <c r="Y15" s="84"/>
      <c r="Z15" s="91"/>
      <c r="AA15" s="92"/>
      <c r="AB15" s="92"/>
      <c r="AC15" s="93"/>
      <c r="AD15" s="91" t="s">
        <v>34</v>
      </c>
      <c r="AE15" s="92"/>
      <c r="AF15" s="92" t="s">
        <v>34</v>
      </c>
      <c r="AG15" s="92"/>
      <c r="AH15" s="92"/>
      <c r="AI15" s="92"/>
      <c r="AJ15" s="92"/>
      <c r="AK15" s="92"/>
      <c r="AL15" s="92"/>
      <c r="AM15" s="92"/>
      <c r="AN15" s="92"/>
      <c r="AO15" s="263"/>
      <c r="AP15" s="93" t="s">
        <v>41</v>
      </c>
      <c r="AR15" s="17"/>
      <c r="AS15" s="34"/>
      <c r="AT15" s="17"/>
      <c r="AU15" s="35"/>
      <c r="AV15" s="35"/>
    </row>
    <row r="16" spans="1:48" s="15" customFormat="1" ht="20.100000000000001" customHeight="1" x14ac:dyDescent="0.25">
      <c r="A16" s="99" t="s">
        <v>331</v>
      </c>
      <c r="B16" s="242"/>
      <c r="C16" s="104" t="s">
        <v>728</v>
      </c>
      <c r="D16" s="105" t="s">
        <v>52</v>
      </c>
      <c r="E16" s="106" t="s">
        <v>604</v>
      </c>
      <c r="F16" s="106" t="s">
        <v>41</v>
      </c>
      <c r="G16" s="106" t="s">
        <v>35</v>
      </c>
      <c r="H16" s="106" t="s">
        <v>34</v>
      </c>
      <c r="I16" s="106">
        <v>6</v>
      </c>
      <c r="J16" s="106">
        <v>2</v>
      </c>
      <c r="K16" s="107" t="s">
        <v>79</v>
      </c>
      <c r="L16" s="108">
        <v>0.2</v>
      </c>
      <c r="M16" s="107" t="s">
        <v>733</v>
      </c>
      <c r="N16" s="108">
        <v>0.5</v>
      </c>
      <c r="O16" s="109"/>
      <c r="P16" s="109"/>
      <c r="Q16" s="110" t="s">
        <v>41</v>
      </c>
      <c r="R16" s="134" t="s">
        <v>9</v>
      </c>
      <c r="S16" s="107" t="s">
        <v>82</v>
      </c>
      <c r="T16" s="111">
        <v>0.2</v>
      </c>
      <c r="U16" s="107" t="s">
        <v>733</v>
      </c>
      <c r="V16" s="108">
        <v>0.5</v>
      </c>
      <c r="W16" s="112"/>
      <c r="X16" s="109"/>
      <c r="Y16" s="113" t="s">
        <v>41</v>
      </c>
      <c r="Z16" s="114">
        <v>21</v>
      </c>
      <c r="AA16" s="116"/>
      <c r="AB16" s="116">
        <v>30</v>
      </c>
      <c r="AC16" s="113">
        <v>8</v>
      </c>
      <c r="AD16" s="114"/>
      <c r="AE16" s="116" t="s">
        <v>34</v>
      </c>
      <c r="AF16" s="116"/>
      <c r="AG16" s="116" t="s">
        <v>34</v>
      </c>
      <c r="AH16" s="116"/>
      <c r="AI16" s="116"/>
      <c r="AJ16" s="116"/>
      <c r="AK16" s="116"/>
      <c r="AL16" s="116"/>
      <c r="AM16" s="116"/>
      <c r="AN16" s="116"/>
      <c r="AO16" s="260"/>
      <c r="AP16" s="115"/>
      <c r="AR16" s="17">
        <f>SUM(Z16:AC16)</f>
        <v>59</v>
      </c>
      <c r="AS16" s="34">
        <f>AR16/I16</f>
        <v>9.8333333333333339</v>
      </c>
      <c r="AT16" s="17"/>
      <c r="AU16" s="35">
        <f>L16+L17+N16</f>
        <v>1</v>
      </c>
      <c r="AV16" s="35">
        <f>T16+T17+V16</f>
        <v>1</v>
      </c>
    </row>
    <row r="17" spans="1:48" s="15" customFormat="1" ht="20.100000000000001" customHeight="1" x14ac:dyDescent="0.25">
      <c r="A17" s="424"/>
      <c r="B17" s="241"/>
      <c r="C17" s="81"/>
      <c r="D17" s="82"/>
      <c r="E17" s="83"/>
      <c r="F17" s="83"/>
      <c r="G17" s="83"/>
      <c r="H17" s="83"/>
      <c r="I17" s="83"/>
      <c r="J17" s="83"/>
      <c r="K17" s="85" t="s">
        <v>732</v>
      </c>
      <c r="L17" s="86">
        <v>0.3</v>
      </c>
      <c r="M17" s="85"/>
      <c r="N17" s="86"/>
      <c r="O17" s="87"/>
      <c r="P17" s="87"/>
      <c r="Q17" s="88"/>
      <c r="R17" s="89"/>
      <c r="S17" s="85" t="s">
        <v>82</v>
      </c>
      <c r="T17" s="145">
        <v>0.3</v>
      </c>
      <c r="U17" s="85"/>
      <c r="V17" s="135"/>
      <c r="W17" s="90"/>
      <c r="X17" s="87"/>
      <c r="Y17" s="84"/>
      <c r="Z17" s="91"/>
      <c r="AA17" s="92"/>
      <c r="AB17" s="92"/>
      <c r="AC17" s="84"/>
      <c r="AD17" s="91"/>
      <c r="AE17" s="92" t="s">
        <v>34</v>
      </c>
      <c r="AF17" s="92"/>
      <c r="AG17" s="92" t="s">
        <v>34</v>
      </c>
      <c r="AH17" s="92"/>
      <c r="AI17" s="92"/>
      <c r="AJ17" s="92"/>
      <c r="AK17" s="92"/>
      <c r="AL17" s="92"/>
      <c r="AM17" s="92"/>
      <c r="AN17" s="92"/>
      <c r="AO17" s="263"/>
      <c r="AP17" s="93"/>
      <c r="AR17" s="17"/>
      <c r="AS17" s="34"/>
      <c r="AT17" s="17"/>
      <c r="AU17" s="35"/>
      <c r="AV17" s="35"/>
    </row>
    <row r="18" spans="1:48" s="15" customFormat="1" ht="20.100000000000001" customHeight="1" x14ac:dyDescent="0.25">
      <c r="A18" s="440" t="s">
        <v>856</v>
      </c>
      <c r="B18" s="242"/>
      <c r="C18" s="286" t="s">
        <v>728</v>
      </c>
      <c r="D18" s="105" t="s">
        <v>53</v>
      </c>
      <c r="E18" s="106" t="s">
        <v>925</v>
      </c>
      <c r="F18" s="106" t="s">
        <v>41</v>
      </c>
      <c r="G18" s="106" t="s">
        <v>36</v>
      </c>
      <c r="H18" s="113" t="s">
        <v>49</v>
      </c>
      <c r="I18" s="106">
        <v>6</v>
      </c>
      <c r="J18" s="106">
        <v>2</v>
      </c>
      <c r="K18" s="107" t="s">
        <v>747</v>
      </c>
      <c r="L18" s="108">
        <v>0.2</v>
      </c>
      <c r="M18" s="107" t="s">
        <v>733</v>
      </c>
      <c r="N18" s="108">
        <v>0.5</v>
      </c>
      <c r="O18" s="109"/>
      <c r="P18" s="109"/>
      <c r="Q18" s="110" t="s">
        <v>41</v>
      </c>
      <c r="R18" s="134" t="s">
        <v>9</v>
      </c>
      <c r="S18" s="107" t="s">
        <v>82</v>
      </c>
      <c r="T18" s="108">
        <v>0.2</v>
      </c>
      <c r="U18" s="107" t="s">
        <v>733</v>
      </c>
      <c r="V18" s="136">
        <v>0.5</v>
      </c>
      <c r="W18" s="112"/>
      <c r="X18" s="109"/>
      <c r="Y18" s="113" t="s">
        <v>41</v>
      </c>
      <c r="Z18" s="114">
        <v>18</v>
      </c>
      <c r="AA18" s="116"/>
      <c r="AB18" s="116">
        <v>33</v>
      </c>
      <c r="AC18" s="113">
        <v>6</v>
      </c>
      <c r="AD18" s="114" t="s">
        <v>34</v>
      </c>
      <c r="AE18" s="116"/>
      <c r="AF18" s="116" t="s">
        <v>34</v>
      </c>
      <c r="AG18" s="116"/>
      <c r="AH18" s="116" t="s">
        <v>34</v>
      </c>
      <c r="AI18" s="116" t="s">
        <v>34</v>
      </c>
      <c r="AJ18" s="116"/>
      <c r="AK18" s="116"/>
      <c r="AL18" s="116"/>
      <c r="AM18" s="116"/>
      <c r="AN18" s="116"/>
      <c r="AO18" s="260"/>
      <c r="AP18" s="115" t="s">
        <v>41</v>
      </c>
      <c r="AR18" s="17">
        <f>SUM(Z18:AC18)</f>
        <v>57</v>
      </c>
      <c r="AS18" s="34">
        <f>AR18/I18</f>
        <v>9.5</v>
      </c>
      <c r="AT18" s="17"/>
      <c r="AU18" s="35">
        <f>L18+L19+L20+N18</f>
        <v>1</v>
      </c>
      <c r="AV18" s="35">
        <f>T18+T19+T20+V18</f>
        <v>1</v>
      </c>
    </row>
    <row r="19" spans="1:48" s="15" customFormat="1" ht="20.100000000000001" customHeight="1" x14ac:dyDescent="0.25">
      <c r="A19" s="98"/>
      <c r="B19" s="244"/>
      <c r="C19" s="161"/>
      <c r="D19" s="70"/>
      <c r="E19" s="71"/>
      <c r="F19" s="71"/>
      <c r="G19" s="71"/>
      <c r="H19" s="72"/>
      <c r="I19" s="71"/>
      <c r="J19" s="71"/>
      <c r="K19" s="73" t="s">
        <v>748</v>
      </c>
      <c r="L19" s="74">
        <v>0.1</v>
      </c>
      <c r="M19" s="73"/>
      <c r="N19" s="74"/>
      <c r="O19" s="75"/>
      <c r="P19" s="75"/>
      <c r="Q19" s="16"/>
      <c r="R19" s="76"/>
      <c r="S19" s="73" t="s">
        <v>82</v>
      </c>
      <c r="T19" s="74">
        <v>0.1</v>
      </c>
      <c r="U19" s="73"/>
      <c r="V19" s="138"/>
      <c r="W19" s="77"/>
      <c r="X19" s="75"/>
      <c r="Y19" s="72"/>
      <c r="Z19" s="78"/>
      <c r="AA19" s="79"/>
      <c r="AB19" s="79"/>
      <c r="AC19" s="72"/>
      <c r="AD19" s="78" t="s">
        <v>34</v>
      </c>
      <c r="AE19" s="79"/>
      <c r="AF19" s="79" t="s">
        <v>34</v>
      </c>
      <c r="AG19" s="79"/>
      <c r="AH19" s="79" t="s">
        <v>34</v>
      </c>
      <c r="AI19" s="79" t="s">
        <v>34</v>
      </c>
      <c r="AJ19" s="79"/>
      <c r="AK19" s="79"/>
      <c r="AL19" s="79"/>
      <c r="AM19" s="79"/>
      <c r="AN19" s="79"/>
      <c r="AO19" s="139"/>
      <c r="AP19" s="80" t="s">
        <v>41</v>
      </c>
      <c r="AR19" s="17"/>
      <c r="AS19" s="34"/>
      <c r="AT19" s="17"/>
      <c r="AU19" s="35"/>
      <c r="AV19" s="35"/>
    </row>
    <row r="20" spans="1:48" s="15" customFormat="1" ht="20.100000000000001" customHeight="1" x14ac:dyDescent="0.25">
      <c r="A20" s="424"/>
      <c r="B20" s="243"/>
      <c r="C20" s="81"/>
      <c r="D20" s="82"/>
      <c r="E20" s="83"/>
      <c r="F20" s="83"/>
      <c r="G20" s="83"/>
      <c r="H20" s="83"/>
      <c r="I20" s="83"/>
      <c r="J20" s="83"/>
      <c r="K20" s="85" t="s">
        <v>842</v>
      </c>
      <c r="L20" s="86">
        <v>0.2</v>
      </c>
      <c r="M20" s="85"/>
      <c r="N20" s="86"/>
      <c r="O20" s="87"/>
      <c r="P20" s="87"/>
      <c r="Q20" s="88"/>
      <c r="R20" s="89"/>
      <c r="S20" s="85" t="s">
        <v>82</v>
      </c>
      <c r="T20" s="86">
        <v>0.2</v>
      </c>
      <c r="U20" s="85"/>
      <c r="V20" s="135"/>
      <c r="W20" s="90"/>
      <c r="X20" s="87"/>
      <c r="Y20" s="84"/>
      <c r="Z20" s="91"/>
      <c r="AA20" s="92"/>
      <c r="AB20" s="92"/>
      <c r="AC20" s="84"/>
      <c r="AD20" s="91" t="s">
        <v>34</v>
      </c>
      <c r="AE20" s="92"/>
      <c r="AF20" s="92" t="s">
        <v>34</v>
      </c>
      <c r="AG20" s="92"/>
      <c r="AH20" s="92" t="s">
        <v>34</v>
      </c>
      <c r="AI20" s="92" t="s">
        <v>34</v>
      </c>
      <c r="AJ20" s="92"/>
      <c r="AK20" s="92"/>
      <c r="AL20" s="92"/>
      <c r="AM20" s="92"/>
      <c r="AN20" s="92"/>
      <c r="AO20" s="263"/>
      <c r="AP20" s="93" t="s">
        <v>41</v>
      </c>
      <c r="AR20" s="17"/>
      <c r="AS20" s="34"/>
      <c r="AT20" s="17"/>
      <c r="AU20" s="35"/>
      <c r="AV20" s="35"/>
    </row>
    <row r="21" spans="1:48" s="15" customFormat="1" ht="20.100000000000001" customHeight="1" x14ac:dyDescent="0.25">
      <c r="A21" s="99" t="s">
        <v>883</v>
      </c>
      <c r="B21" s="242"/>
      <c r="C21" s="104" t="s">
        <v>728</v>
      </c>
      <c r="D21" s="105" t="s">
        <v>54</v>
      </c>
      <c r="E21" s="106" t="s">
        <v>605</v>
      </c>
      <c r="F21" s="106" t="s">
        <v>41</v>
      </c>
      <c r="G21" s="106" t="s">
        <v>37</v>
      </c>
      <c r="H21" s="106" t="s">
        <v>34</v>
      </c>
      <c r="I21" s="106">
        <v>6</v>
      </c>
      <c r="J21" s="106">
        <v>2</v>
      </c>
      <c r="K21" s="107" t="s">
        <v>747</v>
      </c>
      <c r="L21" s="108">
        <v>0.3</v>
      </c>
      <c r="M21" s="265"/>
      <c r="N21" s="266"/>
      <c r="O21" s="109"/>
      <c r="P21" s="109"/>
      <c r="Q21" s="110" t="s">
        <v>41</v>
      </c>
      <c r="R21" s="134" t="s">
        <v>9</v>
      </c>
      <c r="S21" s="107" t="s">
        <v>9</v>
      </c>
      <c r="T21" s="108"/>
      <c r="U21" s="107" t="s">
        <v>733</v>
      </c>
      <c r="V21" s="136">
        <v>0.9</v>
      </c>
      <c r="W21" s="112"/>
      <c r="X21" s="109"/>
      <c r="Y21" s="113" t="s">
        <v>41</v>
      </c>
      <c r="Z21" s="114">
        <v>21</v>
      </c>
      <c r="AA21" s="116"/>
      <c r="AB21" s="116">
        <v>28.5</v>
      </c>
      <c r="AC21" s="113">
        <v>6</v>
      </c>
      <c r="AD21" s="114"/>
      <c r="AE21" s="116"/>
      <c r="AF21" s="116"/>
      <c r="AG21" s="116"/>
      <c r="AH21" s="116"/>
      <c r="AI21" s="116"/>
      <c r="AJ21" s="116"/>
      <c r="AK21" s="116"/>
      <c r="AL21" s="116" t="s">
        <v>34</v>
      </c>
      <c r="AM21" s="116" t="s">
        <v>34</v>
      </c>
      <c r="AN21" s="116"/>
      <c r="AO21" s="260"/>
      <c r="AP21" s="115"/>
      <c r="AR21" s="17">
        <f>SUM(Z21:AC21)</f>
        <v>55.5</v>
      </c>
      <c r="AS21" s="34">
        <f>AR21/I21</f>
        <v>9.25</v>
      </c>
      <c r="AT21" s="17"/>
      <c r="AU21" s="35">
        <f>L21+L22+L23+L24+N21</f>
        <v>1</v>
      </c>
      <c r="AV21" s="35">
        <f>T21+T22+T24+V21</f>
        <v>1</v>
      </c>
    </row>
    <row r="22" spans="1:48" s="15" customFormat="1" ht="20.100000000000001" customHeight="1" x14ac:dyDescent="0.25">
      <c r="A22" s="98"/>
      <c r="B22" s="244"/>
      <c r="C22" s="420"/>
      <c r="D22" s="287"/>
      <c r="E22" s="288"/>
      <c r="F22" s="288"/>
      <c r="G22" s="288"/>
      <c r="H22" s="288"/>
      <c r="I22" s="288"/>
      <c r="J22" s="288"/>
      <c r="K22" s="73" t="s">
        <v>853</v>
      </c>
      <c r="L22" s="74">
        <v>0.1</v>
      </c>
      <c r="M22" s="73"/>
      <c r="N22" s="74"/>
      <c r="O22" s="75"/>
      <c r="P22" s="75"/>
      <c r="Q22" s="16"/>
      <c r="R22" s="76"/>
      <c r="S22" s="73" t="s">
        <v>82</v>
      </c>
      <c r="T22" s="74">
        <v>0.1</v>
      </c>
      <c r="U22" s="73"/>
      <c r="V22" s="138"/>
      <c r="W22" s="77"/>
      <c r="X22" s="75"/>
      <c r="Y22" s="72"/>
      <c r="Z22" s="78"/>
      <c r="AA22" s="79"/>
      <c r="AB22" s="79"/>
      <c r="AC22" s="72"/>
      <c r="AD22" s="78"/>
      <c r="AE22" s="79"/>
      <c r="AF22" s="79"/>
      <c r="AG22" s="79"/>
      <c r="AH22" s="79"/>
      <c r="AI22" s="79"/>
      <c r="AJ22" s="79"/>
      <c r="AK22" s="79"/>
      <c r="AL22" s="79" t="s">
        <v>34</v>
      </c>
      <c r="AM22" s="79" t="s">
        <v>34</v>
      </c>
      <c r="AN22" s="79"/>
      <c r="AO22" s="139"/>
      <c r="AP22" s="80"/>
      <c r="AR22" s="17"/>
      <c r="AS22" s="34"/>
      <c r="AT22" s="17"/>
      <c r="AU22" s="35"/>
      <c r="AV22" s="35"/>
    </row>
    <row r="23" spans="1:48" s="15" customFormat="1" ht="20.100000000000001" customHeight="1" x14ac:dyDescent="0.25">
      <c r="A23" s="98"/>
      <c r="B23" s="244"/>
      <c r="C23" s="420"/>
      <c r="D23" s="287"/>
      <c r="E23" s="288"/>
      <c r="F23" s="288"/>
      <c r="G23" s="288"/>
      <c r="H23" s="288"/>
      <c r="I23" s="288"/>
      <c r="J23" s="288"/>
      <c r="K23" s="73" t="s">
        <v>842</v>
      </c>
      <c r="L23" s="74">
        <v>0.2</v>
      </c>
      <c r="M23" s="73"/>
      <c r="N23" s="74"/>
      <c r="O23" s="75"/>
      <c r="P23" s="75"/>
      <c r="Q23" s="16"/>
      <c r="R23" s="76"/>
      <c r="S23" s="73" t="s">
        <v>9</v>
      </c>
      <c r="T23" s="74"/>
      <c r="U23" s="73"/>
      <c r="V23" s="138"/>
      <c r="W23" s="77"/>
      <c r="X23" s="75"/>
      <c r="Y23" s="72"/>
      <c r="Z23" s="78"/>
      <c r="AA23" s="79"/>
      <c r="AB23" s="79"/>
      <c r="AC23" s="72"/>
      <c r="AD23" s="78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139"/>
      <c r="AP23" s="80"/>
      <c r="AR23" s="17"/>
      <c r="AS23" s="34"/>
      <c r="AT23" s="17"/>
      <c r="AU23" s="35"/>
      <c r="AV23" s="35"/>
    </row>
    <row r="24" spans="1:48" s="15" customFormat="1" ht="20.100000000000001" customHeight="1" x14ac:dyDescent="0.25">
      <c r="A24" s="424"/>
      <c r="B24" s="243"/>
      <c r="C24" s="81"/>
      <c r="D24" s="82"/>
      <c r="E24" s="83"/>
      <c r="F24" s="83"/>
      <c r="G24" s="83"/>
      <c r="H24" s="83"/>
      <c r="I24" s="83"/>
      <c r="J24" s="83"/>
      <c r="K24" s="85" t="s">
        <v>747</v>
      </c>
      <c r="L24" s="86">
        <v>0.4</v>
      </c>
      <c r="M24" s="85"/>
      <c r="N24" s="86"/>
      <c r="O24" s="87"/>
      <c r="P24" s="87"/>
      <c r="Q24" s="88"/>
      <c r="R24" s="89"/>
      <c r="S24" s="85" t="s">
        <v>9</v>
      </c>
      <c r="T24" s="86"/>
      <c r="U24" s="85"/>
      <c r="V24" s="135"/>
      <c r="W24" s="90"/>
      <c r="X24" s="87"/>
      <c r="Y24" s="84"/>
      <c r="Z24" s="91"/>
      <c r="AA24" s="92"/>
      <c r="AB24" s="92"/>
      <c r="AC24" s="93"/>
      <c r="AD24" s="91"/>
      <c r="AE24" s="92"/>
      <c r="AF24" s="92"/>
      <c r="AG24" s="92"/>
      <c r="AH24" s="92"/>
      <c r="AI24" s="92"/>
      <c r="AJ24" s="92"/>
      <c r="AK24" s="92"/>
      <c r="AL24" s="92" t="s">
        <v>34</v>
      </c>
      <c r="AM24" s="92" t="s">
        <v>34</v>
      </c>
      <c r="AN24" s="92"/>
      <c r="AO24" s="263"/>
      <c r="AP24" s="93"/>
      <c r="AR24" s="17"/>
      <c r="AS24" s="34"/>
      <c r="AT24" s="17"/>
      <c r="AU24" s="35"/>
      <c r="AV24" s="35"/>
    </row>
    <row r="25" spans="1:48" s="15" customFormat="1" ht="20.100000000000001" customHeight="1" x14ac:dyDescent="0.25">
      <c r="A25" s="99" t="s">
        <v>332</v>
      </c>
      <c r="B25" s="242"/>
      <c r="C25" s="104" t="s">
        <v>728</v>
      </c>
      <c r="D25" s="105" t="s">
        <v>55</v>
      </c>
      <c r="E25" s="106" t="s">
        <v>606</v>
      </c>
      <c r="F25" s="106"/>
      <c r="G25" s="106" t="s">
        <v>38</v>
      </c>
      <c r="H25" s="106" t="s">
        <v>34</v>
      </c>
      <c r="I25" s="106">
        <v>6</v>
      </c>
      <c r="J25" s="106">
        <v>2</v>
      </c>
      <c r="K25" s="107" t="s">
        <v>747</v>
      </c>
      <c r="L25" s="108">
        <v>0.2</v>
      </c>
      <c r="M25" s="107" t="s">
        <v>733</v>
      </c>
      <c r="N25" s="108">
        <v>0.5</v>
      </c>
      <c r="O25" s="109"/>
      <c r="P25" s="109"/>
      <c r="Q25" s="110" t="s">
        <v>41</v>
      </c>
      <c r="R25" s="134" t="s">
        <v>9</v>
      </c>
      <c r="S25" s="107" t="s">
        <v>82</v>
      </c>
      <c r="T25" s="108">
        <v>0.2</v>
      </c>
      <c r="U25" s="107" t="s">
        <v>733</v>
      </c>
      <c r="V25" s="136">
        <v>0.5</v>
      </c>
      <c r="W25" s="112"/>
      <c r="X25" s="109"/>
      <c r="Y25" s="113" t="s">
        <v>41</v>
      </c>
      <c r="Z25" s="114">
        <v>18</v>
      </c>
      <c r="AA25" s="116"/>
      <c r="AB25" s="116">
        <v>33</v>
      </c>
      <c r="AC25" s="113">
        <v>6</v>
      </c>
      <c r="AD25" s="114"/>
      <c r="AE25" s="116" t="s">
        <v>34</v>
      </c>
      <c r="AF25" s="116"/>
      <c r="AG25" s="116" t="s">
        <v>34</v>
      </c>
      <c r="AH25" s="116"/>
      <c r="AI25" s="116"/>
      <c r="AJ25" s="116" t="s">
        <v>34</v>
      </c>
      <c r="AK25" s="116"/>
      <c r="AL25" s="116"/>
      <c r="AM25" s="116"/>
      <c r="AN25" s="116"/>
      <c r="AO25" s="260"/>
      <c r="AP25" s="115"/>
      <c r="AR25" s="17">
        <f>SUM(Z25:AC25)</f>
        <v>57</v>
      </c>
      <c r="AS25" s="34">
        <f>AR25/I25</f>
        <v>9.5</v>
      </c>
      <c r="AT25" s="17"/>
      <c r="AU25" s="35">
        <f>L25+L26+L27+N25</f>
        <v>1</v>
      </c>
      <c r="AV25" s="35">
        <f>T25+T26+T27+V25</f>
        <v>1</v>
      </c>
    </row>
    <row r="26" spans="1:48" s="15" customFormat="1" ht="20.100000000000001" customHeight="1" x14ac:dyDescent="0.25">
      <c r="A26" s="98"/>
      <c r="B26" s="244"/>
      <c r="C26" s="420"/>
      <c r="D26" s="70"/>
      <c r="E26" s="71"/>
      <c r="F26" s="71"/>
      <c r="G26" s="71"/>
      <c r="H26" s="72"/>
      <c r="I26" s="71"/>
      <c r="J26" s="71"/>
      <c r="K26" s="73" t="s">
        <v>748</v>
      </c>
      <c r="L26" s="74">
        <v>0.1</v>
      </c>
      <c r="M26" s="73"/>
      <c r="N26" s="74"/>
      <c r="O26" s="75"/>
      <c r="P26" s="75"/>
      <c r="Q26" s="16"/>
      <c r="R26" s="76"/>
      <c r="S26" s="73" t="s">
        <v>82</v>
      </c>
      <c r="T26" s="74">
        <v>0.1</v>
      </c>
      <c r="U26" s="73"/>
      <c r="V26" s="138"/>
      <c r="W26" s="77"/>
      <c r="X26" s="75"/>
      <c r="Y26" s="72"/>
      <c r="Z26" s="78"/>
      <c r="AA26" s="79"/>
      <c r="AB26" s="79"/>
      <c r="AC26" s="72"/>
      <c r="AD26" s="78"/>
      <c r="AE26" s="79" t="s">
        <v>34</v>
      </c>
      <c r="AF26" s="79"/>
      <c r="AG26" s="79" t="s">
        <v>34</v>
      </c>
      <c r="AH26" s="79"/>
      <c r="AI26" s="79"/>
      <c r="AJ26" s="79" t="s">
        <v>34</v>
      </c>
      <c r="AK26" s="79"/>
      <c r="AL26" s="79"/>
      <c r="AM26" s="79"/>
      <c r="AN26" s="79"/>
      <c r="AO26" s="139"/>
      <c r="AP26" s="80"/>
      <c r="AR26" s="17"/>
      <c r="AS26" s="34"/>
      <c r="AT26" s="17"/>
      <c r="AU26" s="35"/>
      <c r="AV26" s="35"/>
    </row>
    <row r="27" spans="1:48" s="15" customFormat="1" ht="20.100000000000001" customHeight="1" x14ac:dyDescent="0.25">
      <c r="A27" s="424"/>
      <c r="B27" s="241"/>
      <c r="C27" s="81"/>
      <c r="D27" s="82"/>
      <c r="E27" s="83"/>
      <c r="F27" s="83"/>
      <c r="G27" s="83"/>
      <c r="H27" s="84"/>
      <c r="I27" s="83"/>
      <c r="J27" s="83"/>
      <c r="K27" s="85" t="s">
        <v>842</v>
      </c>
      <c r="L27" s="86">
        <v>0.2</v>
      </c>
      <c r="M27" s="85"/>
      <c r="N27" s="86"/>
      <c r="O27" s="87"/>
      <c r="P27" s="87"/>
      <c r="Q27" s="88"/>
      <c r="R27" s="89"/>
      <c r="S27" s="85" t="s">
        <v>82</v>
      </c>
      <c r="T27" s="86">
        <v>0.2</v>
      </c>
      <c r="U27" s="85"/>
      <c r="V27" s="135"/>
      <c r="W27" s="90"/>
      <c r="X27" s="87"/>
      <c r="Y27" s="84"/>
      <c r="Z27" s="91"/>
      <c r="AA27" s="92"/>
      <c r="AB27" s="92"/>
      <c r="AC27" s="93"/>
      <c r="AD27" s="91"/>
      <c r="AE27" s="92" t="s">
        <v>34</v>
      </c>
      <c r="AF27" s="92"/>
      <c r="AG27" s="92" t="s">
        <v>34</v>
      </c>
      <c r="AH27" s="92"/>
      <c r="AI27" s="92"/>
      <c r="AJ27" s="92" t="s">
        <v>34</v>
      </c>
      <c r="AK27" s="92"/>
      <c r="AL27" s="92"/>
      <c r="AM27" s="92"/>
      <c r="AN27" s="92"/>
      <c r="AO27" s="263"/>
      <c r="AP27" s="93"/>
      <c r="AR27" s="17"/>
      <c r="AS27" s="34"/>
      <c r="AT27" s="17"/>
      <c r="AU27" s="35"/>
      <c r="AV27" s="35"/>
    </row>
    <row r="28" spans="1:48" s="15" customFormat="1" ht="20.100000000000001" customHeight="1" x14ac:dyDescent="0.25">
      <c r="A28" s="99" t="s">
        <v>333</v>
      </c>
      <c r="B28" s="242"/>
      <c r="C28" s="104" t="s">
        <v>728</v>
      </c>
      <c r="D28" s="105" t="s">
        <v>56</v>
      </c>
      <c r="E28" s="106"/>
      <c r="F28" s="106"/>
      <c r="G28" s="106" t="s">
        <v>39</v>
      </c>
      <c r="H28" s="106" t="s">
        <v>34</v>
      </c>
      <c r="I28" s="106">
        <v>6</v>
      </c>
      <c r="J28" s="106">
        <v>2</v>
      </c>
      <c r="K28" s="107" t="s">
        <v>794</v>
      </c>
      <c r="L28" s="108">
        <v>0.3</v>
      </c>
      <c r="M28" s="107" t="s">
        <v>733</v>
      </c>
      <c r="N28" s="108">
        <v>0.4</v>
      </c>
      <c r="O28" s="109">
        <v>0</v>
      </c>
      <c r="P28" s="109">
        <v>1</v>
      </c>
      <c r="Q28" s="110"/>
      <c r="R28" s="134" t="s">
        <v>9</v>
      </c>
      <c r="S28" s="107" t="s">
        <v>82</v>
      </c>
      <c r="T28" s="111">
        <v>0.3</v>
      </c>
      <c r="U28" s="107" t="s">
        <v>733</v>
      </c>
      <c r="V28" s="136">
        <v>0.4</v>
      </c>
      <c r="W28" s="112">
        <v>0</v>
      </c>
      <c r="X28" s="109">
        <v>1</v>
      </c>
      <c r="Y28" s="113"/>
      <c r="Z28" s="114">
        <v>18</v>
      </c>
      <c r="AA28" s="116"/>
      <c r="AB28" s="116">
        <v>18</v>
      </c>
      <c r="AC28" s="115">
        <v>20</v>
      </c>
      <c r="AD28" s="114"/>
      <c r="AE28" s="116"/>
      <c r="AF28" s="116"/>
      <c r="AG28" s="116"/>
      <c r="AH28" s="116"/>
      <c r="AI28" s="116"/>
      <c r="AJ28" s="116"/>
      <c r="AK28" s="116"/>
      <c r="AL28" s="116" t="s">
        <v>34</v>
      </c>
      <c r="AM28" s="116"/>
      <c r="AN28" s="116"/>
      <c r="AO28" s="260"/>
      <c r="AP28" s="115"/>
      <c r="AR28" s="17">
        <f>SUM(Z28:AC28)</f>
        <v>56</v>
      </c>
      <c r="AS28" s="34">
        <f>AR28/I28</f>
        <v>9.3333333333333339</v>
      </c>
      <c r="AT28" s="17"/>
      <c r="AU28" s="35">
        <f>L28+L29+N28</f>
        <v>1</v>
      </c>
      <c r="AV28" s="35">
        <f>T28+T29+V28</f>
        <v>1</v>
      </c>
    </row>
    <row r="29" spans="1:48" s="15" customFormat="1" ht="20.100000000000001" customHeight="1" x14ac:dyDescent="0.25">
      <c r="A29" s="424"/>
      <c r="B29" s="241"/>
      <c r="C29" s="81"/>
      <c r="D29" s="82"/>
      <c r="E29" s="83"/>
      <c r="F29" s="83"/>
      <c r="G29" s="83"/>
      <c r="H29" s="83"/>
      <c r="I29" s="83"/>
      <c r="J29" s="83"/>
      <c r="K29" s="85" t="s">
        <v>79</v>
      </c>
      <c r="L29" s="86">
        <v>0.3</v>
      </c>
      <c r="M29" s="85"/>
      <c r="N29" s="86"/>
      <c r="O29" s="87">
        <v>0</v>
      </c>
      <c r="P29" s="87"/>
      <c r="Q29" s="88"/>
      <c r="R29" s="89"/>
      <c r="S29" s="85" t="s">
        <v>82</v>
      </c>
      <c r="T29" s="145">
        <v>0.3</v>
      </c>
      <c r="U29" s="85"/>
      <c r="V29" s="135"/>
      <c r="W29" s="90">
        <v>0</v>
      </c>
      <c r="X29" s="87"/>
      <c r="Y29" s="84"/>
      <c r="Z29" s="91"/>
      <c r="AA29" s="92"/>
      <c r="AB29" s="92"/>
      <c r="AC29" s="93"/>
      <c r="AD29" s="91"/>
      <c r="AE29" s="92"/>
      <c r="AF29" s="92"/>
      <c r="AG29" s="92"/>
      <c r="AH29" s="92"/>
      <c r="AI29" s="92"/>
      <c r="AJ29" s="92"/>
      <c r="AK29" s="92"/>
      <c r="AL29" s="92" t="s">
        <v>34</v>
      </c>
      <c r="AM29" s="92"/>
      <c r="AN29" s="92"/>
      <c r="AO29" s="263"/>
      <c r="AP29" s="93"/>
      <c r="AR29" s="17"/>
      <c r="AS29" s="34"/>
      <c r="AT29" s="17"/>
      <c r="AU29" s="35"/>
      <c r="AV29" s="35"/>
    </row>
    <row r="30" spans="1:48" s="15" customFormat="1" ht="20.100000000000001" customHeight="1" x14ac:dyDescent="0.25">
      <c r="A30" s="99" t="s">
        <v>334</v>
      </c>
      <c r="B30" s="242"/>
      <c r="C30" s="104" t="s">
        <v>728</v>
      </c>
      <c r="D30" s="105" t="s">
        <v>57</v>
      </c>
      <c r="E30" s="106" t="s">
        <v>926</v>
      </c>
      <c r="F30" s="106" t="s">
        <v>41</v>
      </c>
      <c r="G30" s="106" t="s">
        <v>40</v>
      </c>
      <c r="H30" s="113" t="s">
        <v>49</v>
      </c>
      <c r="I30" s="106">
        <v>6</v>
      </c>
      <c r="J30" s="106">
        <v>2</v>
      </c>
      <c r="K30" s="107" t="s">
        <v>422</v>
      </c>
      <c r="L30" s="108">
        <v>0.2</v>
      </c>
      <c r="M30" s="107" t="s">
        <v>733</v>
      </c>
      <c r="N30" s="108">
        <v>0.6</v>
      </c>
      <c r="O30" s="109"/>
      <c r="P30" s="109"/>
      <c r="Q30" s="110" t="s">
        <v>41</v>
      </c>
      <c r="R30" s="134" t="s">
        <v>9</v>
      </c>
      <c r="S30" s="107" t="s">
        <v>82</v>
      </c>
      <c r="T30" s="111">
        <v>0.2</v>
      </c>
      <c r="U30" s="107" t="s">
        <v>733</v>
      </c>
      <c r="V30" s="136">
        <v>0.6</v>
      </c>
      <c r="W30" s="112"/>
      <c r="X30" s="109"/>
      <c r="Y30" s="113" t="s">
        <v>41</v>
      </c>
      <c r="Z30" s="114"/>
      <c r="AA30" s="116">
        <v>16.5</v>
      </c>
      <c r="AB30" s="116">
        <v>16.5</v>
      </c>
      <c r="AC30" s="115">
        <v>22</v>
      </c>
      <c r="AD30" s="114"/>
      <c r="AE30" s="116"/>
      <c r="AF30" s="116"/>
      <c r="AG30" s="116"/>
      <c r="AH30" s="116" t="s">
        <v>34</v>
      </c>
      <c r="AI30" s="116"/>
      <c r="AJ30" s="116"/>
      <c r="AK30" s="116"/>
      <c r="AL30" s="116"/>
      <c r="AM30" s="116"/>
      <c r="AN30" s="116" t="s">
        <v>34</v>
      </c>
      <c r="AO30" s="260"/>
      <c r="AP30" s="115" t="s">
        <v>41</v>
      </c>
      <c r="AR30" s="17">
        <f>SUM(Z30:AC30)</f>
        <v>55</v>
      </c>
      <c r="AS30" s="34">
        <f>AR30/I30</f>
        <v>9.1666666666666661</v>
      </c>
      <c r="AT30" s="17"/>
      <c r="AU30" s="35">
        <f>L30+L31+N30</f>
        <v>1</v>
      </c>
      <c r="AV30" s="35">
        <f>T30+T31+V30</f>
        <v>1</v>
      </c>
    </row>
    <row r="31" spans="1:48" s="15" customFormat="1" ht="20.100000000000001" customHeight="1" x14ac:dyDescent="0.25">
      <c r="A31" s="424"/>
      <c r="B31" s="241"/>
      <c r="C31" s="81"/>
      <c r="D31" s="82"/>
      <c r="E31" s="83"/>
      <c r="F31" s="83"/>
      <c r="G31" s="83"/>
      <c r="H31" s="84"/>
      <c r="I31" s="83"/>
      <c r="J31" s="83"/>
      <c r="K31" s="85" t="s">
        <v>79</v>
      </c>
      <c r="L31" s="86">
        <v>0.2</v>
      </c>
      <c r="M31" s="85"/>
      <c r="N31" s="86"/>
      <c r="O31" s="87"/>
      <c r="P31" s="87"/>
      <c r="Q31" s="88"/>
      <c r="R31" s="89"/>
      <c r="S31" s="85" t="s">
        <v>82</v>
      </c>
      <c r="T31" s="145">
        <v>0.2</v>
      </c>
      <c r="U31" s="85"/>
      <c r="V31" s="86"/>
      <c r="W31" s="90"/>
      <c r="X31" s="87"/>
      <c r="Y31" s="84"/>
      <c r="Z31" s="91"/>
      <c r="AA31" s="92"/>
      <c r="AB31" s="92"/>
      <c r="AC31" s="93"/>
      <c r="AD31" s="91"/>
      <c r="AE31" s="92"/>
      <c r="AF31" s="92"/>
      <c r="AG31" s="92"/>
      <c r="AH31" s="92" t="s">
        <v>34</v>
      </c>
      <c r="AI31" s="92"/>
      <c r="AJ31" s="92"/>
      <c r="AK31" s="92"/>
      <c r="AL31" s="92"/>
      <c r="AM31" s="92"/>
      <c r="AN31" s="92" t="s">
        <v>34</v>
      </c>
      <c r="AO31" s="263"/>
      <c r="AP31" s="93" t="s">
        <v>41</v>
      </c>
      <c r="AR31" s="17"/>
      <c r="AS31" s="34"/>
      <c r="AT31" s="17"/>
      <c r="AU31" s="35"/>
      <c r="AV31" s="35"/>
    </row>
    <row r="32" spans="1:48" s="15" customFormat="1" ht="20.100000000000001" customHeight="1" x14ac:dyDescent="0.25">
      <c r="A32" s="456" t="s">
        <v>934</v>
      </c>
      <c r="B32" s="273"/>
      <c r="C32" s="104" t="s">
        <v>728</v>
      </c>
      <c r="D32" s="105" t="s">
        <v>463</v>
      </c>
      <c r="E32" s="106"/>
      <c r="F32" s="106" t="s">
        <v>41</v>
      </c>
      <c r="G32" s="106" t="s">
        <v>653</v>
      </c>
      <c r="H32" s="113" t="s">
        <v>41</v>
      </c>
      <c r="I32" s="106">
        <v>3</v>
      </c>
      <c r="J32" s="106">
        <v>1</v>
      </c>
      <c r="K32" s="107" t="s">
        <v>422</v>
      </c>
      <c r="L32" s="108">
        <v>0.25</v>
      </c>
      <c r="M32" s="107" t="s">
        <v>733</v>
      </c>
      <c r="N32" s="108">
        <v>0.5</v>
      </c>
      <c r="O32" s="109"/>
      <c r="P32" s="109"/>
      <c r="Q32" s="110" t="s">
        <v>41</v>
      </c>
      <c r="R32" s="134" t="s">
        <v>9</v>
      </c>
      <c r="S32" s="107" t="s">
        <v>82</v>
      </c>
      <c r="T32" s="289">
        <v>0.25</v>
      </c>
      <c r="U32" s="107" t="s">
        <v>733</v>
      </c>
      <c r="V32" s="108">
        <v>0.5</v>
      </c>
      <c r="W32" s="112"/>
      <c r="X32" s="109"/>
      <c r="Y32" s="113" t="s">
        <v>41</v>
      </c>
      <c r="Z32" s="114"/>
      <c r="AA32" s="116">
        <v>9</v>
      </c>
      <c r="AB32" s="116"/>
      <c r="AC32" s="115">
        <v>18</v>
      </c>
      <c r="AD32" s="290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 t="s">
        <v>41</v>
      </c>
      <c r="AO32" s="405"/>
      <c r="AP32" s="292"/>
      <c r="AR32" s="17">
        <f>SUM(Z32:AC32)</f>
        <v>27</v>
      </c>
      <c r="AS32" s="34">
        <f>AR32/I32</f>
        <v>9</v>
      </c>
      <c r="AT32" s="17"/>
      <c r="AU32" s="35">
        <f>L32+L33+N32</f>
        <v>1</v>
      </c>
      <c r="AV32" s="35">
        <f>T32+T33+V32</f>
        <v>1</v>
      </c>
    </row>
    <row r="33" spans="1:48" s="15" customFormat="1" ht="20.100000000000001" customHeight="1" x14ac:dyDescent="0.25">
      <c r="A33" s="424"/>
      <c r="B33" s="241"/>
      <c r="C33" s="81"/>
      <c r="D33" s="82"/>
      <c r="E33" s="83"/>
      <c r="F33" s="83"/>
      <c r="G33" s="83"/>
      <c r="H33" s="84"/>
      <c r="I33" s="83"/>
      <c r="J33" s="83"/>
      <c r="K33" s="85" t="s">
        <v>422</v>
      </c>
      <c r="L33" s="86">
        <v>0.25</v>
      </c>
      <c r="M33" s="85"/>
      <c r="N33" s="86"/>
      <c r="O33" s="87"/>
      <c r="P33" s="87"/>
      <c r="Q33" s="88"/>
      <c r="R33" s="89"/>
      <c r="S33" s="85" t="s">
        <v>82</v>
      </c>
      <c r="T33" s="293">
        <v>0.25</v>
      </c>
      <c r="U33" s="85"/>
      <c r="V33" s="86"/>
      <c r="W33" s="90"/>
      <c r="X33" s="87"/>
      <c r="Y33" s="84"/>
      <c r="Z33" s="91"/>
      <c r="AA33" s="92"/>
      <c r="AB33" s="92"/>
      <c r="AC33" s="93"/>
      <c r="AD33" s="294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 t="s">
        <v>41</v>
      </c>
      <c r="AO33" s="406"/>
      <c r="AP33" s="296"/>
      <c r="AR33" s="17"/>
      <c r="AS33" s="34"/>
      <c r="AT33" s="17"/>
      <c r="AU33" s="35"/>
      <c r="AV33" s="35"/>
    </row>
    <row r="34" spans="1:48" s="15" customFormat="1" ht="20.100000000000001" customHeight="1" x14ac:dyDescent="0.25">
      <c r="A34" s="443" t="s">
        <v>334</v>
      </c>
      <c r="B34" s="273"/>
      <c r="C34" s="104" t="s">
        <v>728</v>
      </c>
      <c r="D34" s="105" t="s">
        <v>464</v>
      </c>
      <c r="E34" s="106"/>
      <c r="F34" s="106"/>
      <c r="G34" s="106" t="s">
        <v>654</v>
      </c>
      <c r="H34" s="113" t="s">
        <v>34</v>
      </c>
      <c r="I34" s="106">
        <v>6</v>
      </c>
      <c r="J34" s="106">
        <v>2</v>
      </c>
      <c r="K34" s="107" t="s">
        <v>422</v>
      </c>
      <c r="L34" s="108">
        <v>0.2</v>
      </c>
      <c r="M34" s="107" t="s">
        <v>733</v>
      </c>
      <c r="N34" s="108">
        <v>0.6</v>
      </c>
      <c r="O34" s="109"/>
      <c r="P34" s="109"/>
      <c r="Q34" s="110" t="s">
        <v>41</v>
      </c>
      <c r="R34" s="134" t="s">
        <v>9</v>
      </c>
      <c r="S34" s="107" t="s">
        <v>82</v>
      </c>
      <c r="T34" s="289">
        <v>0.2</v>
      </c>
      <c r="U34" s="107" t="s">
        <v>733</v>
      </c>
      <c r="V34" s="108">
        <v>0.6</v>
      </c>
      <c r="W34" s="112"/>
      <c r="X34" s="109"/>
      <c r="Y34" s="113" t="s">
        <v>41</v>
      </c>
      <c r="Z34" s="114"/>
      <c r="AA34" s="116">
        <v>16.5</v>
      </c>
      <c r="AB34" s="116">
        <v>16.5</v>
      </c>
      <c r="AC34" s="115">
        <v>28</v>
      </c>
      <c r="AD34" s="114"/>
      <c r="AE34" s="116"/>
      <c r="AF34" s="116"/>
      <c r="AG34" s="116"/>
      <c r="AH34" s="116"/>
      <c r="AI34" s="116" t="s">
        <v>34</v>
      </c>
      <c r="AJ34" s="116"/>
      <c r="AK34" s="116"/>
      <c r="AL34" s="116"/>
      <c r="AM34" s="116"/>
      <c r="AN34" s="116"/>
      <c r="AO34" s="260"/>
      <c r="AP34" s="115"/>
      <c r="AR34" s="17">
        <f>SUM(Z34:AC34)</f>
        <v>61</v>
      </c>
      <c r="AS34" s="34">
        <f>AR34/I34</f>
        <v>10.166666666666666</v>
      </c>
      <c r="AT34" s="17"/>
      <c r="AU34" s="35">
        <f>L34+L35+N34</f>
        <v>1</v>
      </c>
      <c r="AV34" s="35">
        <f>T34+T35+V34</f>
        <v>1</v>
      </c>
    </row>
    <row r="35" spans="1:48" s="15" customFormat="1" ht="20.100000000000001" customHeight="1" x14ac:dyDescent="0.25">
      <c r="A35" s="424"/>
      <c r="B35" s="241"/>
      <c r="C35" s="81"/>
      <c r="D35" s="82"/>
      <c r="E35" s="83"/>
      <c r="F35" s="83"/>
      <c r="G35" s="83"/>
      <c r="H35" s="84"/>
      <c r="I35" s="83"/>
      <c r="J35" s="83"/>
      <c r="K35" s="85" t="s">
        <v>79</v>
      </c>
      <c r="L35" s="86">
        <v>0.2</v>
      </c>
      <c r="M35" s="85"/>
      <c r="N35" s="86"/>
      <c r="O35" s="87"/>
      <c r="P35" s="87"/>
      <c r="Q35" s="88"/>
      <c r="R35" s="89"/>
      <c r="S35" s="85" t="s">
        <v>82</v>
      </c>
      <c r="T35" s="293">
        <v>0.2</v>
      </c>
      <c r="U35" s="85"/>
      <c r="V35" s="86"/>
      <c r="W35" s="90"/>
      <c r="X35" s="87"/>
      <c r="Y35" s="84"/>
      <c r="Z35" s="91"/>
      <c r="AA35" s="92"/>
      <c r="AB35" s="92"/>
      <c r="AC35" s="93"/>
      <c r="AD35" s="91"/>
      <c r="AE35" s="92"/>
      <c r="AF35" s="92"/>
      <c r="AG35" s="92"/>
      <c r="AH35" s="92"/>
      <c r="AI35" s="92" t="s">
        <v>34</v>
      </c>
      <c r="AJ35" s="92"/>
      <c r="AK35" s="92"/>
      <c r="AL35" s="92"/>
      <c r="AM35" s="92"/>
      <c r="AN35" s="92"/>
      <c r="AO35" s="263"/>
      <c r="AP35" s="93"/>
      <c r="AR35" s="17"/>
      <c r="AS35" s="34"/>
      <c r="AT35" s="17"/>
      <c r="AU35" s="35"/>
      <c r="AV35" s="35"/>
    </row>
    <row r="36" spans="1:48" s="15" customFormat="1" ht="20.100000000000001" customHeight="1" x14ac:dyDescent="0.25">
      <c r="A36" s="429" t="s">
        <v>765</v>
      </c>
      <c r="B36" s="273"/>
      <c r="C36" s="104" t="s">
        <v>728</v>
      </c>
      <c r="D36" s="105" t="s">
        <v>465</v>
      </c>
      <c r="E36" s="106" t="s">
        <v>915</v>
      </c>
      <c r="F36" s="106"/>
      <c r="G36" s="106" t="s">
        <v>655</v>
      </c>
      <c r="H36" s="113" t="s">
        <v>49</v>
      </c>
      <c r="I36" s="106">
        <v>3</v>
      </c>
      <c r="J36" s="106">
        <v>1</v>
      </c>
      <c r="K36" s="107" t="s">
        <v>422</v>
      </c>
      <c r="L36" s="108">
        <v>0.2</v>
      </c>
      <c r="M36" s="107" t="s">
        <v>733</v>
      </c>
      <c r="N36" s="108">
        <v>0.7</v>
      </c>
      <c r="O36" s="109">
        <v>0</v>
      </c>
      <c r="P36" s="109">
        <v>1</v>
      </c>
      <c r="Q36" s="110"/>
      <c r="R36" s="134" t="s">
        <v>9</v>
      </c>
      <c r="S36" s="107" t="s">
        <v>82</v>
      </c>
      <c r="T36" s="289">
        <v>0.2</v>
      </c>
      <c r="U36" s="107" t="s">
        <v>733</v>
      </c>
      <c r="V36" s="108">
        <v>0.7</v>
      </c>
      <c r="W36" s="112">
        <v>0</v>
      </c>
      <c r="X36" s="109">
        <v>1</v>
      </c>
      <c r="Y36" s="113"/>
      <c r="Z36" s="114"/>
      <c r="AA36" s="116">
        <v>15</v>
      </c>
      <c r="AB36" s="116"/>
      <c r="AC36" s="115">
        <v>15</v>
      </c>
      <c r="AD36" s="114" t="s">
        <v>34</v>
      </c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260"/>
      <c r="AP36" s="115" t="s">
        <v>41</v>
      </c>
      <c r="AR36" s="17">
        <f>SUM(Z36:AC36)</f>
        <v>30</v>
      </c>
      <c r="AS36" s="34">
        <f>AR36/I36</f>
        <v>10</v>
      </c>
      <c r="AT36" s="17"/>
      <c r="AU36" s="35">
        <f>L36+L37+N36</f>
        <v>1</v>
      </c>
      <c r="AV36" s="35">
        <f>T36+T37+V36</f>
        <v>1</v>
      </c>
    </row>
    <row r="37" spans="1:48" s="15" customFormat="1" ht="20.100000000000001" customHeight="1" x14ac:dyDescent="0.25">
      <c r="A37" s="425"/>
      <c r="B37" s="225"/>
      <c r="C37" s="161"/>
      <c r="D37" s="70"/>
      <c r="E37" s="71"/>
      <c r="F37" s="71"/>
      <c r="G37" s="71"/>
      <c r="H37" s="72"/>
      <c r="I37" s="71"/>
      <c r="J37" s="71"/>
      <c r="K37" s="73" t="s">
        <v>732</v>
      </c>
      <c r="L37" s="74">
        <v>0.1</v>
      </c>
      <c r="M37" s="73"/>
      <c r="N37" s="74"/>
      <c r="O37" s="75">
        <v>0</v>
      </c>
      <c r="P37" s="75"/>
      <c r="Q37" s="16"/>
      <c r="R37" s="76"/>
      <c r="S37" s="73" t="s">
        <v>82</v>
      </c>
      <c r="T37" s="297">
        <v>0.1</v>
      </c>
      <c r="U37" s="73"/>
      <c r="V37" s="74"/>
      <c r="W37" s="77">
        <v>0</v>
      </c>
      <c r="X37" s="75"/>
      <c r="Y37" s="72"/>
      <c r="Z37" s="78"/>
      <c r="AA37" s="79"/>
      <c r="AB37" s="79"/>
      <c r="AC37" s="80"/>
      <c r="AD37" s="78" t="s">
        <v>34</v>
      </c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139"/>
      <c r="AP37" s="80" t="s">
        <v>41</v>
      </c>
      <c r="AR37" s="17"/>
      <c r="AS37" s="34"/>
      <c r="AT37" s="17"/>
      <c r="AU37" s="35"/>
      <c r="AV37" s="35"/>
    </row>
    <row r="38" spans="1:48" s="15" customFormat="1" ht="20.100000000000001" customHeight="1" x14ac:dyDescent="0.25">
      <c r="A38" s="99" t="s">
        <v>334</v>
      </c>
      <c r="B38" s="242"/>
      <c r="C38" s="104" t="s">
        <v>728</v>
      </c>
      <c r="D38" s="105" t="s">
        <v>58</v>
      </c>
      <c r="E38" s="106" t="s">
        <v>607</v>
      </c>
      <c r="F38" s="106"/>
      <c r="G38" s="106" t="s">
        <v>42</v>
      </c>
      <c r="H38" s="106" t="s">
        <v>34</v>
      </c>
      <c r="I38" s="106">
        <v>6</v>
      </c>
      <c r="J38" s="106">
        <v>2</v>
      </c>
      <c r="K38" s="107" t="s">
        <v>422</v>
      </c>
      <c r="L38" s="108">
        <v>0.2</v>
      </c>
      <c r="M38" s="107" t="s">
        <v>733</v>
      </c>
      <c r="N38" s="108">
        <v>0.6</v>
      </c>
      <c r="O38" s="109"/>
      <c r="P38" s="109"/>
      <c r="Q38" s="110" t="s">
        <v>41</v>
      </c>
      <c r="R38" s="134" t="s">
        <v>9</v>
      </c>
      <c r="S38" s="107" t="s">
        <v>82</v>
      </c>
      <c r="T38" s="136">
        <v>0.2</v>
      </c>
      <c r="U38" s="107" t="s">
        <v>733</v>
      </c>
      <c r="V38" s="136">
        <v>0.6</v>
      </c>
      <c r="W38" s="112"/>
      <c r="X38" s="109"/>
      <c r="Y38" s="113" t="s">
        <v>41</v>
      </c>
      <c r="Z38" s="114"/>
      <c r="AA38" s="116">
        <v>16.5</v>
      </c>
      <c r="AB38" s="116">
        <v>16.5</v>
      </c>
      <c r="AC38" s="115">
        <v>22</v>
      </c>
      <c r="AD38" s="114"/>
      <c r="AE38" s="116"/>
      <c r="AF38" s="116"/>
      <c r="AG38" s="116"/>
      <c r="AH38" s="116"/>
      <c r="AI38" s="116"/>
      <c r="AJ38" s="116" t="s">
        <v>34</v>
      </c>
      <c r="AK38" s="116"/>
      <c r="AL38" s="116"/>
      <c r="AM38" s="116"/>
      <c r="AN38" s="116"/>
      <c r="AO38" s="260" t="s">
        <v>34</v>
      </c>
      <c r="AP38" s="115"/>
      <c r="AR38" s="17">
        <f>SUM(Z38:AC38)</f>
        <v>55</v>
      </c>
      <c r="AS38" s="34">
        <f>AR38/I38</f>
        <v>9.1666666666666661</v>
      </c>
      <c r="AT38" s="17"/>
      <c r="AU38" s="35">
        <f>L38+L39+N38</f>
        <v>1</v>
      </c>
      <c r="AV38" s="35">
        <f>T38+T39+V38</f>
        <v>1</v>
      </c>
    </row>
    <row r="39" spans="1:48" s="15" customFormat="1" ht="20.100000000000001" customHeight="1" x14ac:dyDescent="0.25">
      <c r="A39" s="424"/>
      <c r="B39" s="241"/>
      <c r="C39" s="81"/>
      <c r="D39" s="82"/>
      <c r="E39" s="83"/>
      <c r="F39" s="83"/>
      <c r="G39" s="83"/>
      <c r="H39" s="83"/>
      <c r="I39" s="83"/>
      <c r="J39" s="83"/>
      <c r="K39" s="85" t="s">
        <v>79</v>
      </c>
      <c r="L39" s="86">
        <v>0.2</v>
      </c>
      <c r="M39" s="85"/>
      <c r="N39" s="86"/>
      <c r="O39" s="87"/>
      <c r="P39" s="87"/>
      <c r="Q39" s="88"/>
      <c r="R39" s="89"/>
      <c r="S39" s="85" t="s">
        <v>82</v>
      </c>
      <c r="T39" s="135">
        <v>0.2</v>
      </c>
      <c r="U39" s="85"/>
      <c r="V39" s="86"/>
      <c r="W39" s="90"/>
      <c r="X39" s="87"/>
      <c r="Y39" s="84"/>
      <c r="Z39" s="91"/>
      <c r="AA39" s="92"/>
      <c r="AB39" s="92"/>
      <c r="AC39" s="84"/>
      <c r="AD39" s="91"/>
      <c r="AE39" s="92"/>
      <c r="AF39" s="92"/>
      <c r="AG39" s="92"/>
      <c r="AH39" s="92"/>
      <c r="AI39" s="92"/>
      <c r="AJ39" s="92" t="s">
        <v>34</v>
      </c>
      <c r="AK39" s="92"/>
      <c r="AL39" s="92"/>
      <c r="AM39" s="92"/>
      <c r="AN39" s="92"/>
      <c r="AO39" s="263" t="s">
        <v>34</v>
      </c>
      <c r="AP39" s="93"/>
      <c r="AR39" s="17"/>
      <c r="AS39" s="34"/>
      <c r="AT39" s="17"/>
      <c r="AU39" s="35"/>
      <c r="AV39" s="35"/>
    </row>
    <row r="40" spans="1:48" s="15" customFormat="1" ht="20.100000000000001" customHeight="1" x14ac:dyDescent="0.25">
      <c r="A40" s="443" t="s">
        <v>765</v>
      </c>
      <c r="B40" s="273"/>
      <c r="C40" s="104" t="s">
        <v>728</v>
      </c>
      <c r="D40" s="105" t="s">
        <v>466</v>
      </c>
      <c r="E40" s="106"/>
      <c r="F40" s="106"/>
      <c r="G40" s="106" t="s">
        <v>656</v>
      </c>
      <c r="H40" s="113" t="s">
        <v>34</v>
      </c>
      <c r="I40" s="106">
        <v>3</v>
      </c>
      <c r="J40" s="106">
        <v>1</v>
      </c>
      <c r="K40" s="107" t="s">
        <v>422</v>
      </c>
      <c r="L40" s="108">
        <v>0.2</v>
      </c>
      <c r="M40" s="107" t="s">
        <v>733</v>
      </c>
      <c r="N40" s="108">
        <v>0.7</v>
      </c>
      <c r="O40" s="109">
        <v>0</v>
      </c>
      <c r="P40" s="109">
        <v>1</v>
      </c>
      <c r="Q40" s="110"/>
      <c r="R40" s="134" t="s">
        <v>9</v>
      </c>
      <c r="S40" s="107" t="s">
        <v>82</v>
      </c>
      <c r="T40" s="289">
        <v>0.2</v>
      </c>
      <c r="U40" s="107" t="s">
        <v>733</v>
      </c>
      <c r="V40" s="108">
        <v>0.7</v>
      </c>
      <c r="W40" s="112">
        <v>0</v>
      </c>
      <c r="X40" s="109">
        <v>1</v>
      </c>
      <c r="Y40" s="113"/>
      <c r="Z40" s="114"/>
      <c r="AA40" s="116">
        <v>15</v>
      </c>
      <c r="AB40" s="116"/>
      <c r="AC40" s="115">
        <v>15</v>
      </c>
      <c r="AD40" s="114"/>
      <c r="AE40" s="116" t="s">
        <v>34</v>
      </c>
      <c r="AF40" s="116"/>
      <c r="AG40" s="116"/>
      <c r="AH40" s="116"/>
      <c r="AI40" s="116"/>
      <c r="AJ40" s="116"/>
      <c r="AK40" s="116"/>
      <c r="AL40" s="116"/>
      <c r="AM40" s="116"/>
      <c r="AN40" s="116"/>
      <c r="AO40" s="260"/>
      <c r="AP40" s="115"/>
      <c r="AR40" s="17">
        <f>SUM(Z40:AC40)</f>
        <v>30</v>
      </c>
      <c r="AS40" s="34">
        <f>AR40/I40</f>
        <v>10</v>
      </c>
      <c r="AT40" s="17"/>
      <c r="AU40" s="35">
        <f>L40+L41+N40</f>
        <v>1</v>
      </c>
      <c r="AV40" s="35">
        <f>T40+T41+V40</f>
        <v>1</v>
      </c>
    </row>
    <row r="41" spans="1:48" s="15" customFormat="1" ht="20.100000000000001" customHeight="1" x14ac:dyDescent="0.25">
      <c r="A41" s="425"/>
      <c r="B41" s="225"/>
      <c r="C41" s="161"/>
      <c r="D41" s="70"/>
      <c r="E41" s="71"/>
      <c r="F41" s="71"/>
      <c r="G41" s="71"/>
      <c r="H41" s="72"/>
      <c r="I41" s="71"/>
      <c r="J41" s="71"/>
      <c r="K41" s="73" t="s">
        <v>732</v>
      </c>
      <c r="L41" s="74">
        <v>0.1</v>
      </c>
      <c r="M41" s="73"/>
      <c r="N41" s="74"/>
      <c r="O41" s="75">
        <v>0</v>
      </c>
      <c r="P41" s="75"/>
      <c r="Q41" s="16"/>
      <c r="R41" s="76"/>
      <c r="S41" s="73" t="s">
        <v>82</v>
      </c>
      <c r="T41" s="297">
        <v>0.1</v>
      </c>
      <c r="U41" s="73"/>
      <c r="V41" s="74"/>
      <c r="W41" s="77">
        <v>0</v>
      </c>
      <c r="X41" s="75"/>
      <c r="Y41" s="72"/>
      <c r="Z41" s="78"/>
      <c r="AA41" s="79"/>
      <c r="AB41" s="79"/>
      <c r="AC41" s="80"/>
      <c r="AD41" s="78"/>
      <c r="AE41" s="79" t="s">
        <v>34</v>
      </c>
      <c r="AF41" s="79"/>
      <c r="AG41" s="79"/>
      <c r="AH41" s="79"/>
      <c r="AI41" s="79"/>
      <c r="AJ41" s="79"/>
      <c r="AK41" s="79"/>
      <c r="AL41" s="79"/>
      <c r="AM41" s="79"/>
      <c r="AN41" s="79"/>
      <c r="AO41" s="139"/>
      <c r="AP41" s="80"/>
      <c r="AR41" s="17"/>
      <c r="AS41" s="34"/>
      <c r="AT41" s="17"/>
      <c r="AU41" s="35"/>
      <c r="AV41" s="35"/>
    </row>
    <row r="42" spans="1:48" s="15" customFormat="1" ht="20.100000000000001" customHeight="1" x14ac:dyDescent="0.25">
      <c r="A42" s="99" t="s">
        <v>335</v>
      </c>
      <c r="B42" s="242"/>
      <c r="C42" s="104" t="s">
        <v>728</v>
      </c>
      <c r="D42" s="105" t="s">
        <v>59</v>
      </c>
      <c r="E42" s="106" t="s">
        <v>918</v>
      </c>
      <c r="F42" s="106" t="s">
        <v>41</v>
      </c>
      <c r="G42" s="106" t="s">
        <v>43</v>
      </c>
      <c r="H42" s="113" t="s">
        <v>49</v>
      </c>
      <c r="I42" s="106">
        <v>6</v>
      </c>
      <c r="J42" s="106">
        <v>2</v>
      </c>
      <c r="K42" s="107" t="s">
        <v>79</v>
      </c>
      <c r="L42" s="108">
        <v>0.25</v>
      </c>
      <c r="M42" s="107" t="s">
        <v>733</v>
      </c>
      <c r="N42" s="108">
        <v>0.5</v>
      </c>
      <c r="O42" s="109"/>
      <c r="P42" s="109"/>
      <c r="Q42" s="110" t="s">
        <v>41</v>
      </c>
      <c r="R42" s="134" t="s">
        <v>9</v>
      </c>
      <c r="S42" s="107" t="s">
        <v>82</v>
      </c>
      <c r="T42" s="136">
        <v>0.25</v>
      </c>
      <c r="U42" s="107" t="s">
        <v>733</v>
      </c>
      <c r="V42" s="136">
        <v>0.5</v>
      </c>
      <c r="W42" s="109"/>
      <c r="X42" s="109"/>
      <c r="Y42" s="110" t="s">
        <v>41</v>
      </c>
      <c r="Z42" s="114"/>
      <c r="AA42" s="116">
        <v>30</v>
      </c>
      <c r="AB42" s="116"/>
      <c r="AC42" s="115">
        <v>18</v>
      </c>
      <c r="AD42" s="114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 t="s">
        <v>34</v>
      </c>
      <c r="AO42" s="260" t="s">
        <v>34</v>
      </c>
      <c r="AP42" s="115" t="s">
        <v>41</v>
      </c>
      <c r="AR42" s="17">
        <f>SUM(Z42:AC42)</f>
        <v>48</v>
      </c>
      <c r="AS42" s="34">
        <f>AR42/I42</f>
        <v>8</v>
      </c>
      <c r="AT42" s="17"/>
      <c r="AU42" s="35">
        <f>L42+L43+N42</f>
        <v>1</v>
      </c>
      <c r="AV42" s="35">
        <f>T42+T43+V42</f>
        <v>1</v>
      </c>
    </row>
    <row r="43" spans="1:48" s="15" customFormat="1" ht="20.100000000000001" customHeight="1" x14ac:dyDescent="0.25">
      <c r="A43" s="424"/>
      <c r="B43" s="241"/>
      <c r="C43" s="81"/>
      <c r="D43" s="82"/>
      <c r="E43" s="83"/>
      <c r="F43" s="83"/>
      <c r="G43" s="83"/>
      <c r="H43" s="83"/>
      <c r="I43" s="83"/>
      <c r="J43" s="83"/>
      <c r="K43" s="85" t="s">
        <v>768</v>
      </c>
      <c r="L43" s="135">
        <v>0.25</v>
      </c>
      <c r="M43" s="85"/>
      <c r="N43" s="86"/>
      <c r="O43" s="87"/>
      <c r="P43" s="87"/>
      <c r="Q43" s="88"/>
      <c r="R43" s="89"/>
      <c r="S43" s="85" t="s">
        <v>82</v>
      </c>
      <c r="T43" s="135">
        <v>0.25</v>
      </c>
      <c r="U43" s="85"/>
      <c r="V43" s="135"/>
      <c r="W43" s="87"/>
      <c r="X43" s="87"/>
      <c r="Y43" s="88"/>
      <c r="Z43" s="91"/>
      <c r="AA43" s="92"/>
      <c r="AB43" s="92"/>
      <c r="AC43" s="93"/>
      <c r="AD43" s="91"/>
      <c r="AE43" s="92"/>
      <c r="AF43" s="92"/>
      <c r="AG43" s="92"/>
      <c r="AH43" s="92"/>
      <c r="AI43" s="92"/>
      <c r="AJ43" s="92"/>
      <c r="AK43" s="92"/>
      <c r="AL43" s="92"/>
      <c r="AM43" s="92"/>
      <c r="AN43" s="92" t="s">
        <v>34</v>
      </c>
      <c r="AO43" s="263" t="s">
        <v>34</v>
      </c>
      <c r="AP43" s="93" t="s">
        <v>41</v>
      </c>
      <c r="AR43" s="17"/>
      <c r="AS43" s="34"/>
      <c r="AT43" s="17"/>
      <c r="AU43" s="35"/>
      <c r="AV43" s="35"/>
    </row>
    <row r="44" spans="1:48" s="15" customFormat="1" ht="20.100000000000001" customHeight="1" x14ac:dyDescent="0.25">
      <c r="A44" s="99" t="s">
        <v>936</v>
      </c>
      <c r="B44" s="242"/>
      <c r="C44" s="104" t="s">
        <v>728</v>
      </c>
      <c r="D44" s="105" t="s">
        <v>930</v>
      </c>
      <c r="E44" s="106" t="s">
        <v>918</v>
      </c>
      <c r="F44" s="106" t="s">
        <v>41</v>
      </c>
      <c r="G44" s="106" t="s">
        <v>44</v>
      </c>
      <c r="H44" s="113" t="s">
        <v>49</v>
      </c>
      <c r="I44" s="106">
        <v>6</v>
      </c>
      <c r="J44" s="106">
        <v>2</v>
      </c>
      <c r="K44" s="107" t="s">
        <v>79</v>
      </c>
      <c r="L44" s="108">
        <v>0.3</v>
      </c>
      <c r="M44" s="107" t="s">
        <v>733</v>
      </c>
      <c r="N44" s="108">
        <v>0.4</v>
      </c>
      <c r="O44" s="109">
        <v>0</v>
      </c>
      <c r="P44" s="109">
        <v>1</v>
      </c>
      <c r="Q44" s="110"/>
      <c r="R44" s="134" t="s">
        <v>9</v>
      </c>
      <c r="S44" s="107" t="s">
        <v>82</v>
      </c>
      <c r="T44" s="136">
        <v>0.3</v>
      </c>
      <c r="U44" s="107" t="s">
        <v>733</v>
      </c>
      <c r="V44" s="136">
        <v>0.4</v>
      </c>
      <c r="W44" s="112">
        <v>0</v>
      </c>
      <c r="X44" s="109">
        <v>1</v>
      </c>
      <c r="Y44" s="113"/>
      <c r="Z44" s="114"/>
      <c r="AA44" s="116">
        <v>28</v>
      </c>
      <c r="AB44" s="116">
        <v>29</v>
      </c>
      <c r="AC44" s="115"/>
      <c r="AD44" s="114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 t="s">
        <v>34</v>
      </c>
      <c r="AO44" s="260" t="s">
        <v>34</v>
      </c>
      <c r="AP44" s="115" t="s">
        <v>41</v>
      </c>
      <c r="AR44" s="17">
        <f>SUM(Z44:AC44)</f>
        <v>57</v>
      </c>
      <c r="AS44" s="34">
        <f>AR44/I44</f>
        <v>9.5</v>
      </c>
      <c r="AT44" s="17"/>
      <c r="AU44" s="35">
        <f>L44+L45+N44</f>
        <v>1</v>
      </c>
      <c r="AV44" s="35">
        <f>T44+T45+V44</f>
        <v>1</v>
      </c>
    </row>
    <row r="45" spans="1:48" s="15" customFormat="1" ht="20.100000000000001" customHeight="1" x14ac:dyDescent="0.25">
      <c r="A45" s="424"/>
      <c r="B45" s="241"/>
      <c r="C45" s="81"/>
      <c r="D45" s="82"/>
      <c r="E45" s="83" t="s">
        <v>931</v>
      </c>
      <c r="F45" s="83"/>
      <c r="G45" s="83"/>
      <c r="H45" s="83"/>
      <c r="I45" s="83"/>
      <c r="J45" s="83"/>
      <c r="K45" s="85" t="s">
        <v>774</v>
      </c>
      <c r="L45" s="86">
        <v>0.3</v>
      </c>
      <c r="M45" s="85"/>
      <c r="N45" s="86"/>
      <c r="O45" s="87">
        <v>0</v>
      </c>
      <c r="P45" s="87"/>
      <c r="Q45" s="88"/>
      <c r="R45" s="89"/>
      <c r="S45" s="85" t="s">
        <v>82</v>
      </c>
      <c r="T45" s="135">
        <v>0.3</v>
      </c>
      <c r="U45" s="85"/>
      <c r="V45" s="135"/>
      <c r="W45" s="90">
        <v>0</v>
      </c>
      <c r="X45" s="87"/>
      <c r="Y45" s="84"/>
      <c r="Z45" s="91"/>
      <c r="AA45" s="92"/>
      <c r="AB45" s="92"/>
      <c r="AC45" s="93"/>
      <c r="AD45" s="91"/>
      <c r="AE45" s="92"/>
      <c r="AF45" s="92"/>
      <c r="AG45" s="92"/>
      <c r="AH45" s="92"/>
      <c r="AI45" s="92"/>
      <c r="AJ45" s="92"/>
      <c r="AK45" s="92"/>
      <c r="AL45" s="92"/>
      <c r="AM45" s="92"/>
      <c r="AN45" s="92" t="s">
        <v>34</v>
      </c>
      <c r="AO45" s="263" t="s">
        <v>34</v>
      </c>
      <c r="AP45" s="93" t="s">
        <v>41</v>
      </c>
      <c r="AR45" s="17"/>
      <c r="AS45" s="34"/>
      <c r="AT45" s="17"/>
      <c r="AU45" s="35"/>
      <c r="AV45" s="35"/>
    </row>
    <row r="46" spans="1:48" s="15" customFormat="1" ht="20.100000000000001" customHeight="1" x14ac:dyDescent="0.25">
      <c r="A46" s="99" t="s">
        <v>434</v>
      </c>
      <c r="B46" s="242"/>
      <c r="C46" s="104" t="s">
        <v>728</v>
      </c>
      <c r="D46" s="105" t="s">
        <v>60</v>
      </c>
      <c r="E46" s="106" t="s">
        <v>927</v>
      </c>
      <c r="F46" s="106"/>
      <c r="G46" s="106" t="s">
        <v>45</v>
      </c>
      <c r="H46" s="113" t="s">
        <v>49</v>
      </c>
      <c r="I46" s="106">
        <v>6</v>
      </c>
      <c r="J46" s="134">
        <v>2</v>
      </c>
      <c r="K46" s="107" t="s">
        <v>79</v>
      </c>
      <c r="L46" s="108">
        <v>0.3</v>
      </c>
      <c r="M46" s="107" t="s">
        <v>733</v>
      </c>
      <c r="N46" s="108">
        <v>0.4</v>
      </c>
      <c r="O46" s="109">
        <v>0</v>
      </c>
      <c r="P46" s="109">
        <v>1</v>
      </c>
      <c r="Q46" s="110"/>
      <c r="R46" s="134" t="s">
        <v>9</v>
      </c>
      <c r="S46" s="107" t="s">
        <v>82</v>
      </c>
      <c r="T46" s="108">
        <v>0.3</v>
      </c>
      <c r="U46" s="107" t="s">
        <v>733</v>
      </c>
      <c r="V46" s="136">
        <v>0.4</v>
      </c>
      <c r="W46" s="112">
        <v>0</v>
      </c>
      <c r="X46" s="109">
        <v>1</v>
      </c>
      <c r="Y46" s="113"/>
      <c r="Z46" s="114"/>
      <c r="AA46" s="116">
        <v>36</v>
      </c>
      <c r="AB46" s="116">
        <v>18</v>
      </c>
      <c r="AC46" s="115"/>
      <c r="AD46" s="114"/>
      <c r="AE46" s="116"/>
      <c r="AF46" s="116" t="s">
        <v>34</v>
      </c>
      <c r="AG46" s="116" t="s">
        <v>34</v>
      </c>
      <c r="AH46" s="116"/>
      <c r="AI46" s="116"/>
      <c r="AJ46" s="116"/>
      <c r="AK46" s="116"/>
      <c r="AL46" s="116" t="s">
        <v>34</v>
      </c>
      <c r="AM46" s="116" t="s">
        <v>34</v>
      </c>
      <c r="AN46" s="116"/>
      <c r="AO46" s="260"/>
      <c r="AP46" s="115" t="s">
        <v>41</v>
      </c>
      <c r="AR46" s="17">
        <f>SUM(Z46:AC46)</f>
        <v>54</v>
      </c>
      <c r="AS46" s="34">
        <f>AR46/I46</f>
        <v>9</v>
      </c>
      <c r="AT46" s="17"/>
      <c r="AU46" s="35">
        <f>L46+L47+N46</f>
        <v>1</v>
      </c>
      <c r="AV46" s="35">
        <f>T46+T47+V46</f>
        <v>1</v>
      </c>
    </row>
    <row r="47" spans="1:48" s="15" customFormat="1" ht="20.100000000000001" customHeight="1" x14ac:dyDescent="0.25">
      <c r="A47" s="424"/>
      <c r="B47" s="298"/>
      <c r="C47" s="81"/>
      <c r="D47" s="82"/>
      <c r="E47" s="83"/>
      <c r="F47" s="83"/>
      <c r="G47" s="83"/>
      <c r="H47" s="84"/>
      <c r="I47" s="83"/>
      <c r="J47" s="83"/>
      <c r="K47" s="85" t="s">
        <v>79</v>
      </c>
      <c r="L47" s="86">
        <v>0.3</v>
      </c>
      <c r="M47" s="85"/>
      <c r="N47" s="86"/>
      <c r="O47" s="87"/>
      <c r="P47" s="87"/>
      <c r="Q47" s="88"/>
      <c r="R47" s="89"/>
      <c r="S47" s="85" t="s">
        <v>82</v>
      </c>
      <c r="T47" s="86">
        <v>0.3</v>
      </c>
      <c r="U47" s="85"/>
      <c r="V47" s="135"/>
      <c r="W47" s="90"/>
      <c r="X47" s="87"/>
      <c r="Y47" s="84"/>
      <c r="Z47" s="91"/>
      <c r="AA47" s="92"/>
      <c r="AB47" s="92"/>
      <c r="AC47" s="93"/>
      <c r="AD47" s="91"/>
      <c r="AE47" s="92"/>
      <c r="AF47" s="92" t="s">
        <v>34</v>
      </c>
      <c r="AG47" s="92" t="s">
        <v>34</v>
      </c>
      <c r="AH47" s="92"/>
      <c r="AI47" s="92"/>
      <c r="AJ47" s="92"/>
      <c r="AK47" s="92"/>
      <c r="AL47" s="92" t="s">
        <v>34</v>
      </c>
      <c r="AM47" s="92" t="s">
        <v>34</v>
      </c>
      <c r="AN47" s="92"/>
      <c r="AO47" s="263"/>
      <c r="AP47" s="93" t="s">
        <v>41</v>
      </c>
      <c r="AR47" s="17"/>
      <c r="AS47" s="34"/>
      <c r="AT47" s="17"/>
      <c r="AU47" s="35"/>
      <c r="AV47" s="35"/>
    </row>
    <row r="48" spans="1:48" s="15" customFormat="1" ht="20.100000000000001" customHeight="1" x14ac:dyDescent="0.25">
      <c r="A48" s="99" t="s">
        <v>379</v>
      </c>
      <c r="B48" s="242"/>
      <c r="C48" s="104" t="s">
        <v>728</v>
      </c>
      <c r="D48" s="105" t="s">
        <v>61</v>
      </c>
      <c r="E48" s="106" t="s">
        <v>915</v>
      </c>
      <c r="F48" s="106"/>
      <c r="G48" s="106" t="s">
        <v>46</v>
      </c>
      <c r="H48" s="113" t="s">
        <v>49</v>
      </c>
      <c r="I48" s="106">
        <v>3</v>
      </c>
      <c r="J48" s="106">
        <v>1</v>
      </c>
      <c r="K48" s="107" t="s">
        <v>79</v>
      </c>
      <c r="L48" s="108">
        <v>0.3</v>
      </c>
      <c r="M48" s="107" t="s">
        <v>733</v>
      </c>
      <c r="N48" s="108">
        <v>0.4</v>
      </c>
      <c r="O48" s="109">
        <v>0</v>
      </c>
      <c r="P48" s="109">
        <v>1</v>
      </c>
      <c r="Q48" s="110"/>
      <c r="R48" s="134" t="s">
        <v>9</v>
      </c>
      <c r="S48" s="107" t="s">
        <v>82</v>
      </c>
      <c r="T48" s="108">
        <v>0.3</v>
      </c>
      <c r="U48" s="107" t="s">
        <v>733</v>
      </c>
      <c r="V48" s="136">
        <v>0.4</v>
      </c>
      <c r="W48" s="112">
        <v>0</v>
      </c>
      <c r="X48" s="109">
        <v>1</v>
      </c>
      <c r="Y48" s="113"/>
      <c r="Z48" s="114"/>
      <c r="AA48" s="116">
        <v>8</v>
      </c>
      <c r="AB48" s="116">
        <v>22</v>
      </c>
      <c r="AC48" s="113"/>
      <c r="AD48" s="114" t="s">
        <v>34</v>
      </c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260"/>
      <c r="AP48" s="115" t="s">
        <v>41</v>
      </c>
      <c r="AR48" s="17">
        <f>SUM(Z48:AC48)</f>
        <v>30</v>
      </c>
      <c r="AS48" s="34">
        <f>AR48/I48</f>
        <v>10</v>
      </c>
      <c r="AT48" s="17"/>
      <c r="AU48" s="35">
        <f>L48+L49+N48</f>
        <v>1</v>
      </c>
      <c r="AV48" s="35">
        <f>T48+T49+V48</f>
        <v>1</v>
      </c>
    </row>
    <row r="49" spans="1:48" s="15" customFormat="1" ht="20.100000000000001" customHeight="1" x14ac:dyDescent="0.25">
      <c r="A49" s="100"/>
      <c r="B49" s="243"/>
      <c r="C49" s="81"/>
      <c r="D49" s="82"/>
      <c r="E49" s="83"/>
      <c r="F49" s="83"/>
      <c r="G49" s="83"/>
      <c r="H49" s="84"/>
      <c r="I49" s="83"/>
      <c r="J49" s="83"/>
      <c r="K49" s="85" t="s">
        <v>79</v>
      </c>
      <c r="L49" s="86">
        <v>0.3</v>
      </c>
      <c r="M49" s="85"/>
      <c r="N49" s="86"/>
      <c r="O49" s="87">
        <v>0</v>
      </c>
      <c r="P49" s="87"/>
      <c r="Q49" s="88"/>
      <c r="R49" s="89"/>
      <c r="S49" s="85" t="s">
        <v>82</v>
      </c>
      <c r="T49" s="86">
        <v>0.3</v>
      </c>
      <c r="U49" s="85"/>
      <c r="V49" s="135"/>
      <c r="W49" s="90">
        <v>0</v>
      </c>
      <c r="X49" s="87"/>
      <c r="Y49" s="84"/>
      <c r="Z49" s="91"/>
      <c r="AA49" s="92"/>
      <c r="AB49" s="92"/>
      <c r="AC49" s="84"/>
      <c r="AD49" s="91" t="s">
        <v>34</v>
      </c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263"/>
      <c r="AP49" s="93" t="s">
        <v>41</v>
      </c>
      <c r="AR49" s="17"/>
      <c r="AS49" s="34"/>
      <c r="AT49" s="17"/>
      <c r="AU49" s="35"/>
      <c r="AV49" s="35"/>
    </row>
    <row r="50" spans="1:48" s="15" customFormat="1" ht="20.100000000000001" customHeight="1" x14ac:dyDescent="0.25">
      <c r="A50" s="99" t="s">
        <v>773</v>
      </c>
      <c r="B50" s="242"/>
      <c r="C50" s="104" t="s">
        <v>728</v>
      </c>
      <c r="D50" s="105" t="s">
        <v>467</v>
      </c>
      <c r="E50" s="106"/>
      <c r="F50" s="106" t="s">
        <v>41</v>
      </c>
      <c r="G50" s="106" t="s">
        <v>657</v>
      </c>
      <c r="H50" s="113" t="s">
        <v>41</v>
      </c>
      <c r="I50" s="106">
        <v>3</v>
      </c>
      <c r="J50" s="106">
        <v>1</v>
      </c>
      <c r="K50" s="107" t="s">
        <v>768</v>
      </c>
      <c r="L50" s="108">
        <f>1/300%</f>
        <v>0.33333333333333331</v>
      </c>
      <c r="M50" s="107"/>
      <c r="N50" s="108"/>
      <c r="O50" s="109"/>
      <c r="P50" s="109"/>
      <c r="Q50" s="110" t="s">
        <v>41</v>
      </c>
      <c r="R50" s="134" t="s">
        <v>9</v>
      </c>
      <c r="S50" s="107" t="s">
        <v>9</v>
      </c>
      <c r="T50" s="109"/>
      <c r="U50" s="107" t="s">
        <v>745</v>
      </c>
      <c r="V50" s="136">
        <v>1</v>
      </c>
      <c r="W50" s="112"/>
      <c r="X50" s="109"/>
      <c r="Y50" s="113" t="s">
        <v>41</v>
      </c>
      <c r="Z50" s="114"/>
      <c r="AA50" s="116">
        <v>27</v>
      </c>
      <c r="AB50" s="116"/>
      <c r="AC50" s="113"/>
      <c r="AD50" s="114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 t="s">
        <v>41</v>
      </c>
      <c r="AO50" s="260"/>
      <c r="AP50" s="115"/>
      <c r="AR50" s="17">
        <f>SUM(Z50:AC50)</f>
        <v>27</v>
      </c>
      <c r="AS50" s="34">
        <f>AR50/I50</f>
        <v>9</v>
      </c>
      <c r="AT50" s="17"/>
      <c r="AU50" s="35">
        <f>L50+L51+L52+N50</f>
        <v>1</v>
      </c>
      <c r="AV50" s="35">
        <f>T50+T51+T52+V50</f>
        <v>1</v>
      </c>
    </row>
    <row r="51" spans="1:48" s="15" customFormat="1" ht="20.100000000000001" customHeight="1" x14ac:dyDescent="0.25">
      <c r="A51" s="98"/>
      <c r="B51" s="244"/>
      <c r="C51" s="161"/>
      <c r="D51" s="70"/>
      <c r="E51" s="71"/>
      <c r="F51" s="71"/>
      <c r="G51" s="71"/>
      <c r="H51" s="72"/>
      <c r="I51" s="71"/>
      <c r="J51" s="71"/>
      <c r="K51" s="73" t="s">
        <v>768</v>
      </c>
      <c r="L51" s="74">
        <f t="shared" ref="L51:L52" si="0">1/300%</f>
        <v>0.33333333333333331</v>
      </c>
      <c r="M51" s="73"/>
      <c r="N51" s="74"/>
      <c r="O51" s="75"/>
      <c r="P51" s="75"/>
      <c r="Q51" s="16"/>
      <c r="R51" s="76"/>
      <c r="S51" s="73" t="s">
        <v>9</v>
      </c>
      <c r="T51" s="75"/>
      <c r="U51" s="73"/>
      <c r="V51" s="138"/>
      <c r="W51" s="77"/>
      <c r="X51" s="75"/>
      <c r="Y51" s="72"/>
      <c r="Z51" s="78"/>
      <c r="AA51" s="79"/>
      <c r="AB51" s="79"/>
      <c r="AC51" s="72"/>
      <c r="AD51" s="78"/>
      <c r="AE51" s="79"/>
      <c r="AF51" s="79"/>
      <c r="AG51" s="79"/>
      <c r="AH51" s="79"/>
      <c r="AI51" s="79"/>
      <c r="AJ51" s="79"/>
      <c r="AK51" s="79"/>
      <c r="AL51" s="79"/>
      <c r="AM51" s="79"/>
      <c r="AN51" s="79" t="s">
        <v>41</v>
      </c>
      <c r="AO51" s="139"/>
      <c r="AP51" s="80"/>
      <c r="AR51" s="17"/>
      <c r="AS51" s="34"/>
      <c r="AT51" s="17"/>
      <c r="AU51" s="35"/>
      <c r="AV51" s="35"/>
    </row>
    <row r="52" spans="1:48" s="15" customFormat="1" ht="20.100000000000001" customHeight="1" x14ac:dyDescent="0.25">
      <c r="A52" s="100"/>
      <c r="B52" s="243"/>
      <c r="C52" s="81"/>
      <c r="D52" s="82"/>
      <c r="E52" s="83"/>
      <c r="F52" s="83"/>
      <c r="G52" s="83"/>
      <c r="H52" s="84"/>
      <c r="I52" s="83"/>
      <c r="J52" s="83"/>
      <c r="K52" s="85" t="s">
        <v>768</v>
      </c>
      <c r="L52" s="86">
        <f t="shared" si="0"/>
        <v>0.33333333333333331</v>
      </c>
      <c r="M52" s="85"/>
      <c r="N52" s="86"/>
      <c r="O52" s="87"/>
      <c r="P52" s="87"/>
      <c r="Q52" s="88"/>
      <c r="R52" s="89"/>
      <c r="S52" s="85" t="s">
        <v>9</v>
      </c>
      <c r="T52" s="87"/>
      <c r="U52" s="85"/>
      <c r="V52" s="135"/>
      <c r="W52" s="90"/>
      <c r="X52" s="87"/>
      <c r="Y52" s="84"/>
      <c r="Z52" s="91"/>
      <c r="AA52" s="92"/>
      <c r="AB52" s="92"/>
      <c r="AC52" s="84"/>
      <c r="AD52" s="91"/>
      <c r="AE52" s="92"/>
      <c r="AF52" s="92"/>
      <c r="AG52" s="92"/>
      <c r="AH52" s="92"/>
      <c r="AI52" s="92"/>
      <c r="AJ52" s="92"/>
      <c r="AK52" s="92"/>
      <c r="AL52" s="92"/>
      <c r="AM52" s="92"/>
      <c r="AN52" s="92" t="s">
        <v>41</v>
      </c>
      <c r="AO52" s="263"/>
      <c r="AP52" s="93"/>
      <c r="AR52" s="17"/>
      <c r="AS52" s="34"/>
      <c r="AT52" s="17"/>
      <c r="AU52" s="35"/>
      <c r="AV52" s="35"/>
    </row>
    <row r="53" spans="1:48" s="15" customFormat="1" ht="20.100000000000001" customHeight="1" x14ac:dyDescent="0.25">
      <c r="A53" s="99" t="s">
        <v>941</v>
      </c>
      <c r="B53" s="242"/>
      <c r="C53" s="104" t="s">
        <v>728</v>
      </c>
      <c r="D53" s="105" t="s">
        <v>468</v>
      </c>
      <c r="E53" s="106" t="s">
        <v>924</v>
      </c>
      <c r="F53" s="106"/>
      <c r="G53" s="106" t="s">
        <v>658</v>
      </c>
      <c r="H53" s="113" t="s">
        <v>49</v>
      </c>
      <c r="I53" s="106">
        <v>6</v>
      </c>
      <c r="J53" s="106">
        <v>2</v>
      </c>
      <c r="K53" s="107" t="s">
        <v>79</v>
      </c>
      <c r="L53" s="108">
        <v>0.25</v>
      </c>
      <c r="M53" s="107" t="s">
        <v>733</v>
      </c>
      <c r="N53" s="108">
        <v>0.5</v>
      </c>
      <c r="O53" s="109">
        <v>0</v>
      </c>
      <c r="P53" s="109">
        <v>1</v>
      </c>
      <c r="Q53" s="110"/>
      <c r="R53" s="134" t="s">
        <v>9</v>
      </c>
      <c r="S53" s="107" t="s">
        <v>82</v>
      </c>
      <c r="T53" s="109">
        <v>0.25</v>
      </c>
      <c r="U53" s="107" t="s">
        <v>733</v>
      </c>
      <c r="V53" s="136">
        <v>0.5</v>
      </c>
      <c r="W53" s="112">
        <v>0</v>
      </c>
      <c r="X53" s="109">
        <v>1</v>
      </c>
      <c r="Y53" s="113"/>
      <c r="Z53" s="114">
        <v>24</v>
      </c>
      <c r="AA53" s="116"/>
      <c r="AB53" s="116">
        <v>31.5</v>
      </c>
      <c r="AC53" s="113"/>
      <c r="AD53" s="114"/>
      <c r="AE53" s="116"/>
      <c r="AF53" s="116"/>
      <c r="AG53" s="116"/>
      <c r="AH53" s="116" t="s">
        <v>34</v>
      </c>
      <c r="AI53" s="116" t="s">
        <v>34</v>
      </c>
      <c r="AJ53" s="116" t="s">
        <v>34</v>
      </c>
      <c r="AK53" s="116" t="s">
        <v>34</v>
      </c>
      <c r="AL53" s="116"/>
      <c r="AM53" s="116"/>
      <c r="AN53" s="116"/>
      <c r="AO53" s="260"/>
      <c r="AP53" s="115" t="s">
        <v>41</v>
      </c>
      <c r="AR53" s="17">
        <f>SUM(Z53:AC53)</f>
        <v>55.5</v>
      </c>
      <c r="AS53" s="34">
        <f>AR53/I53</f>
        <v>9.25</v>
      </c>
      <c r="AT53" s="17"/>
      <c r="AU53" s="35">
        <f>L53+L54+N53</f>
        <v>1</v>
      </c>
      <c r="AV53" s="35">
        <f>T53+T54+V53</f>
        <v>1</v>
      </c>
    </row>
    <row r="54" spans="1:48" s="15" customFormat="1" ht="20.100000000000001" customHeight="1" x14ac:dyDescent="0.25">
      <c r="A54" s="100"/>
      <c r="B54" s="243"/>
      <c r="C54" s="81"/>
      <c r="D54" s="82"/>
      <c r="E54" s="83"/>
      <c r="F54" s="83"/>
      <c r="G54" s="83"/>
      <c r="H54" s="84"/>
      <c r="I54" s="83"/>
      <c r="J54" s="83"/>
      <c r="K54" s="85" t="s">
        <v>79</v>
      </c>
      <c r="L54" s="86">
        <v>0.25</v>
      </c>
      <c r="M54" s="85"/>
      <c r="N54" s="86"/>
      <c r="O54" s="87">
        <v>0</v>
      </c>
      <c r="P54" s="87"/>
      <c r="Q54" s="88"/>
      <c r="R54" s="89"/>
      <c r="S54" s="85" t="s">
        <v>82</v>
      </c>
      <c r="T54" s="87">
        <v>0.25</v>
      </c>
      <c r="U54" s="85"/>
      <c r="V54" s="135"/>
      <c r="W54" s="90">
        <v>0</v>
      </c>
      <c r="X54" s="87"/>
      <c r="Y54" s="84"/>
      <c r="Z54" s="91"/>
      <c r="AA54" s="92"/>
      <c r="AB54" s="92"/>
      <c r="AC54" s="84"/>
      <c r="AD54" s="91"/>
      <c r="AE54" s="92"/>
      <c r="AF54" s="92"/>
      <c r="AG54" s="92"/>
      <c r="AH54" s="92" t="s">
        <v>34</v>
      </c>
      <c r="AI54" s="92" t="s">
        <v>34</v>
      </c>
      <c r="AJ54" s="92" t="s">
        <v>34</v>
      </c>
      <c r="AK54" s="92" t="s">
        <v>34</v>
      </c>
      <c r="AL54" s="92"/>
      <c r="AM54" s="92"/>
      <c r="AN54" s="92"/>
      <c r="AO54" s="263"/>
      <c r="AP54" s="93" t="s">
        <v>41</v>
      </c>
      <c r="AR54" s="17"/>
      <c r="AS54" s="34"/>
      <c r="AT54" s="17"/>
      <c r="AU54" s="35"/>
      <c r="AV54" s="35"/>
    </row>
    <row r="55" spans="1:48" s="15" customFormat="1" ht="20.100000000000001" customHeight="1" x14ac:dyDescent="0.25">
      <c r="A55" s="99" t="s">
        <v>942</v>
      </c>
      <c r="B55" s="242"/>
      <c r="C55" s="104" t="s">
        <v>728</v>
      </c>
      <c r="D55" s="105" t="s">
        <v>469</v>
      </c>
      <c r="E55" s="106" t="s">
        <v>924</v>
      </c>
      <c r="F55" s="106"/>
      <c r="G55" s="106" t="s">
        <v>659</v>
      </c>
      <c r="H55" s="113" t="s">
        <v>49</v>
      </c>
      <c r="I55" s="106">
        <v>6</v>
      </c>
      <c r="J55" s="106">
        <v>2</v>
      </c>
      <c r="K55" s="107" t="s">
        <v>79</v>
      </c>
      <c r="L55" s="108">
        <v>0.25</v>
      </c>
      <c r="M55" s="107" t="s">
        <v>733</v>
      </c>
      <c r="N55" s="108">
        <v>0.5</v>
      </c>
      <c r="O55" s="109">
        <v>0</v>
      </c>
      <c r="P55" s="109">
        <v>1</v>
      </c>
      <c r="Q55" s="110"/>
      <c r="R55" s="134" t="s">
        <v>9</v>
      </c>
      <c r="S55" s="107" t="s">
        <v>82</v>
      </c>
      <c r="T55" s="109">
        <v>0.25</v>
      </c>
      <c r="U55" s="107" t="s">
        <v>733</v>
      </c>
      <c r="V55" s="136">
        <v>0.5</v>
      </c>
      <c r="W55" s="112">
        <v>0</v>
      </c>
      <c r="X55" s="109">
        <v>1</v>
      </c>
      <c r="Y55" s="113"/>
      <c r="Z55" s="114">
        <v>24</v>
      </c>
      <c r="AA55" s="116"/>
      <c r="AB55" s="116">
        <v>31.5</v>
      </c>
      <c r="AC55" s="113"/>
      <c r="AD55" s="114"/>
      <c r="AE55" s="116"/>
      <c r="AF55" s="116"/>
      <c r="AG55" s="116"/>
      <c r="AH55" s="116" t="s">
        <v>34</v>
      </c>
      <c r="AI55" s="116" t="s">
        <v>34</v>
      </c>
      <c r="AJ55" s="116" t="s">
        <v>34</v>
      </c>
      <c r="AK55" s="116" t="s">
        <v>34</v>
      </c>
      <c r="AL55" s="116"/>
      <c r="AM55" s="116"/>
      <c r="AN55" s="116"/>
      <c r="AO55" s="260"/>
      <c r="AP55" s="115" t="s">
        <v>41</v>
      </c>
      <c r="AR55" s="17">
        <f>SUM(Z55:AC55)</f>
        <v>55.5</v>
      </c>
      <c r="AS55" s="34">
        <f>AR55/I55</f>
        <v>9.25</v>
      </c>
      <c r="AT55" s="17"/>
      <c r="AU55" s="35">
        <f>L55+L56+N55</f>
        <v>1</v>
      </c>
      <c r="AV55" s="35">
        <f>T55+T56+V55</f>
        <v>1</v>
      </c>
    </row>
    <row r="56" spans="1:48" s="15" customFormat="1" ht="20.100000000000001" customHeight="1" x14ac:dyDescent="0.25">
      <c r="A56" s="100"/>
      <c r="B56" s="243"/>
      <c r="C56" s="81"/>
      <c r="D56" s="82"/>
      <c r="E56" s="83"/>
      <c r="F56" s="83"/>
      <c r="G56" s="83"/>
      <c r="H56" s="84"/>
      <c r="I56" s="83"/>
      <c r="J56" s="83"/>
      <c r="K56" s="85" t="s">
        <v>79</v>
      </c>
      <c r="L56" s="86">
        <v>0.25</v>
      </c>
      <c r="M56" s="85"/>
      <c r="N56" s="86"/>
      <c r="O56" s="87">
        <v>0</v>
      </c>
      <c r="P56" s="87"/>
      <c r="Q56" s="88"/>
      <c r="R56" s="89"/>
      <c r="S56" s="85" t="s">
        <v>82</v>
      </c>
      <c r="T56" s="87">
        <v>0.25</v>
      </c>
      <c r="U56" s="85"/>
      <c r="V56" s="135"/>
      <c r="W56" s="90">
        <v>0</v>
      </c>
      <c r="X56" s="87"/>
      <c r="Y56" s="84"/>
      <c r="Z56" s="91"/>
      <c r="AA56" s="92"/>
      <c r="AB56" s="92"/>
      <c r="AC56" s="84"/>
      <c r="AD56" s="91"/>
      <c r="AE56" s="92"/>
      <c r="AF56" s="92"/>
      <c r="AG56" s="92"/>
      <c r="AH56" s="92" t="s">
        <v>34</v>
      </c>
      <c r="AI56" s="92" t="s">
        <v>34</v>
      </c>
      <c r="AJ56" s="92" t="s">
        <v>34</v>
      </c>
      <c r="AK56" s="92" t="s">
        <v>34</v>
      </c>
      <c r="AL56" s="92"/>
      <c r="AM56" s="92"/>
      <c r="AN56" s="92"/>
      <c r="AO56" s="263"/>
      <c r="AP56" s="93" t="s">
        <v>41</v>
      </c>
      <c r="AR56" s="17"/>
      <c r="AS56" s="34"/>
      <c r="AT56" s="17"/>
      <c r="AU56" s="35"/>
      <c r="AV56" s="35"/>
    </row>
    <row r="57" spans="1:48" s="15" customFormat="1" ht="20.100000000000001" customHeight="1" x14ac:dyDescent="0.25">
      <c r="A57" s="99" t="s">
        <v>379</v>
      </c>
      <c r="B57" s="242"/>
      <c r="C57" s="104" t="s">
        <v>728</v>
      </c>
      <c r="D57" s="105" t="s">
        <v>470</v>
      </c>
      <c r="E57" s="106"/>
      <c r="F57" s="106"/>
      <c r="G57" s="106" t="s">
        <v>660</v>
      </c>
      <c r="H57" s="113" t="s">
        <v>34</v>
      </c>
      <c r="I57" s="106">
        <v>3</v>
      </c>
      <c r="J57" s="106">
        <v>1</v>
      </c>
      <c r="K57" s="107" t="s">
        <v>79</v>
      </c>
      <c r="L57" s="108">
        <v>0.3</v>
      </c>
      <c r="M57" s="107" t="s">
        <v>733</v>
      </c>
      <c r="N57" s="108">
        <v>0.4</v>
      </c>
      <c r="O57" s="109">
        <v>0</v>
      </c>
      <c r="P57" s="109">
        <v>1</v>
      </c>
      <c r="Q57" s="110"/>
      <c r="R57" s="134" t="s">
        <v>9</v>
      </c>
      <c r="S57" s="107" t="s">
        <v>82</v>
      </c>
      <c r="T57" s="108">
        <v>0.3</v>
      </c>
      <c r="U57" s="107" t="s">
        <v>733</v>
      </c>
      <c r="V57" s="136">
        <v>0.4</v>
      </c>
      <c r="W57" s="112">
        <v>0</v>
      </c>
      <c r="X57" s="109">
        <v>1</v>
      </c>
      <c r="Y57" s="113"/>
      <c r="Z57" s="114"/>
      <c r="AA57" s="116">
        <v>8</v>
      </c>
      <c r="AB57" s="116">
        <v>22</v>
      </c>
      <c r="AC57" s="113"/>
      <c r="AD57" s="114"/>
      <c r="AE57" s="116" t="s">
        <v>34</v>
      </c>
      <c r="AF57" s="116"/>
      <c r="AG57" s="116"/>
      <c r="AH57" s="116"/>
      <c r="AI57" s="116"/>
      <c r="AJ57" s="116"/>
      <c r="AK57" s="116"/>
      <c r="AL57" s="116"/>
      <c r="AM57" s="116"/>
      <c r="AN57" s="116"/>
      <c r="AO57" s="260"/>
      <c r="AP57" s="115"/>
      <c r="AR57" s="17">
        <f>SUM(Z57:AC57)</f>
        <v>30</v>
      </c>
      <c r="AS57" s="34">
        <f>AR57/I57</f>
        <v>10</v>
      </c>
      <c r="AT57" s="17"/>
      <c r="AU57" s="35">
        <f>L57+L58+N57</f>
        <v>1</v>
      </c>
      <c r="AV57" s="35">
        <f>T57+T58+V57</f>
        <v>1</v>
      </c>
    </row>
    <row r="58" spans="1:48" s="15" customFormat="1" ht="20.100000000000001" customHeight="1" x14ac:dyDescent="0.25">
      <c r="A58" s="100"/>
      <c r="B58" s="243"/>
      <c r="C58" s="81"/>
      <c r="D58" s="82"/>
      <c r="E58" s="83"/>
      <c r="F58" s="83"/>
      <c r="G58" s="83"/>
      <c r="H58" s="84"/>
      <c r="I58" s="83"/>
      <c r="J58" s="83"/>
      <c r="K58" s="85" t="s">
        <v>79</v>
      </c>
      <c r="L58" s="86">
        <v>0.3</v>
      </c>
      <c r="M58" s="85"/>
      <c r="N58" s="86"/>
      <c r="O58" s="87">
        <v>0</v>
      </c>
      <c r="P58" s="87"/>
      <c r="Q58" s="88"/>
      <c r="R58" s="89"/>
      <c r="S58" s="85" t="s">
        <v>82</v>
      </c>
      <c r="T58" s="86">
        <v>0.3</v>
      </c>
      <c r="U58" s="85"/>
      <c r="V58" s="135"/>
      <c r="W58" s="77">
        <v>0</v>
      </c>
      <c r="X58" s="75"/>
      <c r="Y58" s="84"/>
      <c r="Z58" s="91"/>
      <c r="AA58" s="92"/>
      <c r="AB58" s="92"/>
      <c r="AC58" s="84"/>
      <c r="AD58" s="91"/>
      <c r="AE58" s="92" t="s">
        <v>34</v>
      </c>
      <c r="AF58" s="92"/>
      <c r="AG58" s="92"/>
      <c r="AH58" s="92"/>
      <c r="AI58" s="92"/>
      <c r="AJ58" s="92"/>
      <c r="AK58" s="92"/>
      <c r="AL58" s="92"/>
      <c r="AM58" s="92"/>
      <c r="AN58" s="92"/>
      <c r="AO58" s="263"/>
      <c r="AP58" s="93"/>
      <c r="AR58" s="17"/>
      <c r="AS58" s="34"/>
      <c r="AT58" s="17"/>
      <c r="AU58" s="35"/>
      <c r="AV58" s="35"/>
    </row>
    <row r="59" spans="1:48" s="15" customFormat="1" ht="20.100000000000001" customHeight="1" x14ac:dyDescent="0.25">
      <c r="A59" s="99" t="s">
        <v>949</v>
      </c>
      <c r="B59" s="242"/>
      <c r="C59" s="104" t="s">
        <v>728</v>
      </c>
      <c r="D59" s="105" t="s">
        <v>62</v>
      </c>
      <c r="E59" s="106" t="s">
        <v>609</v>
      </c>
      <c r="F59" s="106" t="s">
        <v>41</v>
      </c>
      <c r="G59" s="106" t="s">
        <v>47</v>
      </c>
      <c r="H59" s="113" t="s">
        <v>34</v>
      </c>
      <c r="I59" s="106">
        <v>3</v>
      </c>
      <c r="J59" s="106">
        <v>1</v>
      </c>
      <c r="K59" s="107" t="s">
        <v>79</v>
      </c>
      <c r="L59" s="108">
        <v>0.3</v>
      </c>
      <c r="M59" s="107" t="s">
        <v>741</v>
      </c>
      <c r="N59" s="108">
        <v>0.5</v>
      </c>
      <c r="O59" s="109"/>
      <c r="P59" s="109"/>
      <c r="Q59" s="110" t="s">
        <v>41</v>
      </c>
      <c r="R59" s="134" t="s">
        <v>9</v>
      </c>
      <c r="S59" s="107" t="s">
        <v>82</v>
      </c>
      <c r="T59" s="108">
        <v>0.3</v>
      </c>
      <c r="U59" s="107" t="s">
        <v>741</v>
      </c>
      <c r="V59" s="136">
        <v>0.5</v>
      </c>
      <c r="W59" s="112"/>
      <c r="X59" s="109"/>
      <c r="Y59" s="113" t="s">
        <v>41</v>
      </c>
      <c r="Z59" s="114">
        <v>7.5</v>
      </c>
      <c r="AA59" s="116"/>
      <c r="AB59" s="116">
        <v>12</v>
      </c>
      <c r="AC59" s="115">
        <v>8.5</v>
      </c>
      <c r="AD59" s="114"/>
      <c r="AE59" s="116"/>
      <c r="AF59" s="116"/>
      <c r="AG59" s="116"/>
      <c r="AH59" s="116"/>
      <c r="AI59" s="116"/>
      <c r="AJ59" s="116"/>
      <c r="AK59" s="116"/>
      <c r="AL59" s="116" t="s">
        <v>34</v>
      </c>
      <c r="AM59" s="116" t="s">
        <v>34</v>
      </c>
      <c r="AN59" s="116" t="s">
        <v>34</v>
      </c>
      <c r="AO59" s="260" t="s">
        <v>34</v>
      </c>
      <c r="AP59" s="115"/>
      <c r="AR59" s="17">
        <f>SUM(Z59:AC59)</f>
        <v>28</v>
      </c>
      <c r="AS59" s="34">
        <f>AR59/I59</f>
        <v>9.3333333333333339</v>
      </c>
      <c r="AT59" s="17"/>
      <c r="AU59" s="35">
        <f>L59+L60+N59</f>
        <v>1</v>
      </c>
      <c r="AV59" s="35">
        <f>T59+T60+V59</f>
        <v>1</v>
      </c>
    </row>
    <row r="60" spans="1:48" s="15" customFormat="1" ht="20.100000000000001" customHeight="1" x14ac:dyDescent="0.25">
      <c r="A60" s="100"/>
      <c r="B60" s="243"/>
      <c r="C60" s="81"/>
      <c r="D60" s="82"/>
      <c r="E60" s="83"/>
      <c r="F60" s="83"/>
      <c r="G60" s="83"/>
      <c r="H60" s="84"/>
      <c r="I60" s="83"/>
      <c r="J60" s="83"/>
      <c r="K60" s="85" t="s">
        <v>148</v>
      </c>
      <c r="L60" s="86">
        <v>0.2</v>
      </c>
      <c r="M60" s="85"/>
      <c r="N60" s="86"/>
      <c r="O60" s="87"/>
      <c r="P60" s="87"/>
      <c r="Q60" s="88"/>
      <c r="R60" s="89"/>
      <c r="S60" s="85" t="s">
        <v>82</v>
      </c>
      <c r="T60" s="86">
        <v>0.2</v>
      </c>
      <c r="U60" s="85"/>
      <c r="V60" s="135"/>
      <c r="W60" s="90"/>
      <c r="X60" s="87"/>
      <c r="Y60" s="84"/>
      <c r="Z60" s="91"/>
      <c r="AA60" s="92"/>
      <c r="AB60" s="92"/>
      <c r="AC60" s="93"/>
      <c r="AD60" s="91"/>
      <c r="AE60" s="92"/>
      <c r="AF60" s="92"/>
      <c r="AG60" s="92"/>
      <c r="AH60" s="92"/>
      <c r="AI60" s="92"/>
      <c r="AJ60" s="92"/>
      <c r="AK60" s="92"/>
      <c r="AL60" s="92" t="s">
        <v>34</v>
      </c>
      <c r="AM60" s="92" t="s">
        <v>34</v>
      </c>
      <c r="AN60" s="92" t="s">
        <v>34</v>
      </c>
      <c r="AO60" s="263" t="s">
        <v>34</v>
      </c>
      <c r="AP60" s="93"/>
      <c r="AR60" s="17"/>
      <c r="AS60" s="34"/>
      <c r="AT60" s="17"/>
      <c r="AU60" s="35"/>
      <c r="AV60" s="35"/>
    </row>
    <row r="61" spans="1:48" s="15" customFormat="1" ht="20.100000000000001" customHeight="1" x14ac:dyDescent="0.25">
      <c r="A61" s="99" t="s">
        <v>381</v>
      </c>
      <c r="B61" s="242"/>
      <c r="C61" s="104" t="s">
        <v>41</v>
      </c>
      <c r="D61" s="105" t="s">
        <v>722</v>
      </c>
      <c r="E61" s="106" t="s">
        <v>924</v>
      </c>
      <c r="F61" s="106"/>
      <c r="G61" s="106" t="s">
        <v>951</v>
      </c>
      <c r="H61" s="113" t="s">
        <v>49</v>
      </c>
      <c r="I61" s="106">
        <v>3</v>
      </c>
      <c r="J61" s="106">
        <v>1</v>
      </c>
      <c r="K61" s="107" t="s">
        <v>79</v>
      </c>
      <c r="L61" s="108">
        <v>0.3</v>
      </c>
      <c r="M61" s="107" t="s">
        <v>733</v>
      </c>
      <c r="N61" s="108">
        <v>0.5</v>
      </c>
      <c r="O61" s="109"/>
      <c r="P61" s="109"/>
      <c r="Q61" s="110" t="s">
        <v>41</v>
      </c>
      <c r="R61" s="134" t="s">
        <v>9</v>
      </c>
      <c r="S61" s="107" t="s">
        <v>82</v>
      </c>
      <c r="T61" s="109">
        <v>0.3</v>
      </c>
      <c r="U61" s="107" t="s">
        <v>733</v>
      </c>
      <c r="V61" s="136">
        <v>0.5</v>
      </c>
      <c r="W61" s="112"/>
      <c r="X61" s="109"/>
      <c r="Y61" s="113" t="s">
        <v>41</v>
      </c>
      <c r="Z61" s="114">
        <v>9</v>
      </c>
      <c r="AA61" s="116"/>
      <c r="AB61" s="116">
        <v>15</v>
      </c>
      <c r="AC61" s="113">
        <v>8.5</v>
      </c>
      <c r="AD61" s="114"/>
      <c r="AE61" s="116"/>
      <c r="AF61" s="116"/>
      <c r="AG61" s="116"/>
      <c r="AH61" s="116" t="s">
        <v>34</v>
      </c>
      <c r="AI61" s="116" t="s">
        <v>34</v>
      </c>
      <c r="AJ61" s="116" t="s">
        <v>34</v>
      </c>
      <c r="AK61" s="116" t="s">
        <v>34</v>
      </c>
      <c r="AL61" s="116"/>
      <c r="AM61" s="116"/>
      <c r="AN61" s="116"/>
      <c r="AO61" s="260"/>
      <c r="AP61" s="115" t="s">
        <v>41</v>
      </c>
      <c r="AR61" s="17">
        <f>SUM(Z61:AC61)</f>
        <v>32.5</v>
      </c>
      <c r="AS61" s="34">
        <f>AR61/I61</f>
        <v>10.833333333333334</v>
      </c>
      <c r="AT61" s="17"/>
      <c r="AU61" s="35">
        <f>L61+L62+N61</f>
        <v>1</v>
      </c>
      <c r="AV61" s="35">
        <f>T61+T62+V61</f>
        <v>1</v>
      </c>
    </row>
    <row r="62" spans="1:48" s="15" customFormat="1" ht="20.100000000000001" customHeight="1" x14ac:dyDescent="0.25">
      <c r="A62" s="100"/>
      <c r="B62" s="243"/>
      <c r="C62" s="81"/>
      <c r="D62" s="82"/>
      <c r="E62" s="83"/>
      <c r="F62" s="83"/>
      <c r="G62" s="83"/>
      <c r="H62" s="84"/>
      <c r="I62" s="83"/>
      <c r="J62" s="83"/>
      <c r="K62" s="85" t="s">
        <v>8</v>
      </c>
      <c r="L62" s="86">
        <v>0.2</v>
      </c>
      <c r="M62" s="85"/>
      <c r="N62" s="86"/>
      <c r="O62" s="87"/>
      <c r="P62" s="87"/>
      <c r="Q62" s="88"/>
      <c r="R62" s="89"/>
      <c r="S62" s="85" t="s">
        <v>82</v>
      </c>
      <c r="T62" s="87">
        <v>0.2</v>
      </c>
      <c r="U62" s="85"/>
      <c r="V62" s="135"/>
      <c r="W62" s="90"/>
      <c r="X62" s="87"/>
      <c r="Y62" s="84"/>
      <c r="Z62" s="91"/>
      <c r="AA62" s="92"/>
      <c r="AB62" s="92"/>
      <c r="AC62" s="84"/>
      <c r="AD62" s="91"/>
      <c r="AE62" s="92"/>
      <c r="AF62" s="92"/>
      <c r="AG62" s="92"/>
      <c r="AH62" s="92" t="s">
        <v>34</v>
      </c>
      <c r="AI62" s="92" t="s">
        <v>34</v>
      </c>
      <c r="AJ62" s="92" t="s">
        <v>34</v>
      </c>
      <c r="AK62" s="92" t="s">
        <v>34</v>
      </c>
      <c r="AL62" s="92"/>
      <c r="AM62" s="92"/>
      <c r="AN62" s="92"/>
      <c r="AO62" s="263"/>
      <c r="AP62" s="93" t="s">
        <v>41</v>
      </c>
      <c r="AR62" s="17"/>
      <c r="AS62" s="34"/>
      <c r="AT62" s="17"/>
      <c r="AU62" s="35"/>
      <c r="AV62" s="35"/>
    </row>
    <row r="63" spans="1:48" s="15" customFormat="1" ht="20.100000000000001" customHeight="1" x14ac:dyDescent="0.25">
      <c r="A63" s="99" t="s">
        <v>338</v>
      </c>
      <c r="B63" s="242"/>
      <c r="C63" s="104" t="s">
        <v>728</v>
      </c>
      <c r="D63" s="105" t="s">
        <v>63</v>
      </c>
      <c r="E63" s="106" t="s">
        <v>610</v>
      </c>
      <c r="F63" s="106"/>
      <c r="G63" s="106" t="s">
        <v>441</v>
      </c>
      <c r="H63" s="113" t="s">
        <v>34</v>
      </c>
      <c r="I63" s="106">
        <v>3</v>
      </c>
      <c r="J63" s="106">
        <v>1</v>
      </c>
      <c r="K63" s="107" t="s">
        <v>749</v>
      </c>
      <c r="L63" s="108">
        <v>0.25</v>
      </c>
      <c r="M63" s="107" t="s">
        <v>741</v>
      </c>
      <c r="N63" s="108">
        <v>0.45</v>
      </c>
      <c r="O63" s="109"/>
      <c r="P63" s="109"/>
      <c r="Q63" s="110" t="s">
        <v>41</v>
      </c>
      <c r="R63" s="134" t="s">
        <v>9</v>
      </c>
      <c r="S63" s="107" t="s">
        <v>82</v>
      </c>
      <c r="T63" s="108">
        <v>0.25</v>
      </c>
      <c r="U63" s="107" t="s">
        <v>741</v>
      </c>
      <c r="V63" s="108">
        <v>0.45</v>
      </c>
      <c r="W63" s="112"/>
      <c r="X63" s="109"/>
      <c r="Y63" s="110" t="s">
        <v>41</v>
      </c>
      <c r="Z63" s="114">
        <v>1.5</v>
      </c>
      <c r="AA63" s="116"/>
      <c r="AB63" s="116">
        <v>12</v>
      </c>
      <c r="AC63" s="115">
        <v>14</v>
      </c>
      <c r="AD63" s="114" t="s">
        <v>34</v>
      </c>
      <c r="AE63" s="116" t="s">
        <v>34</v>
      </c>
      <c r="AF63" s="116" t="s">
        <v>34</v>
      </c>
      <c r="AG63" s="116" t="s">
        <v>34</v>
      </c>
      <c r="AH63" s="116"/>
      <c r="AI63" s="116"/>
      <c r="AJ63" s="116"/>
      <c r="AK63" s="116"/>
      <c r="AL63" s="116"/>
      <c r="AM63" s="116"/>
      <c r="AN63" s="116"/>
      <c r="AO63" s="260"/>
      <c r="AP63" s="115"/>
      <c r="AR63" s="17">
        <f>SUM(Z63:AC63)</f>
        <v>27.5</v>
      </c>
      <c r="AS63" s="34">
        <f>AR63/I63</f>
        <v>9.1666666666666661</v>
      </c>
      <c r="AT63" s="17"/>
      <c r="AU63" s="35">
        <f>L63+L64+N63</f>
        <v>1</v>
      </c>
      <c r="AV63" s="35">
        <f>T63+T64+V63</f>
        <v>1</v>
      </c>
    </row>
    <row r="64" spans="1:48" s="15" customFormat="1" ht="20.100000000000001" customHeight="1" x14ac:dyDescent="0.25">
      <c r="A64" s="100"/>
      <c r="B64" s="243"/>
      <c r="C64" s="81"/>
      <c r="D64" s="82"/>
      <c r="E64" s="83"/>
      <c r="F64" s="83"/>
      <c r="G64" s="83"/>
      <c r="H64" s="84"/>
      <c r="I64" s="83"/>
      <c r="J64" s="83"/>
      <c r="K64" s="85" t="s">
        <v>729</v>
      </c>
      <c r="L64" s="86">
        <v>0.3</v>
      </c>
      <c r="M64" s="85"/>
      <c r="N64" s="86"/>
      <c r="O64" s="87"/>
      <c r="P64" s="87"/>
      <c r="Q64" s="88"/>
      <c r="R64" s="89"/>
      <c r="S64" s="85" t="s">
        <v>82</v>
      </c>
      <c r="T64" s="86">
        <v>0.3</v>
      </c>
      <c r="U64" s="85"/>
      <c r="V64" s="135"/>
      <c r="W64" s="90"/>
      <c r="X64" s="87"/>
      <c r="Y64" s="84"/>
      <c r="Z64" s="91"/>
      <c r="AA64" s="92"/>
      <c r="AB64" s="92"/>
      <c r="AC64" s="93"/>
      <c r="AD64" s="91" t="s">
        <v>34</v>
      </c>
      <c r="AE64" s="92" t="s">
        <v>34</v>
      </c>
      <c r="AF64" s="92" t="s">
        <v>34</v>
      </c>
      <c r="AG64" s="92" t="s">
        <v>34</v>
      </c>
      <c r="AH64" s="92"/>
      <c r="AI64" s="92"/>
      <c r="AJ64" s="92"/>
      <c r="AK64" s="92"/>
      <c r="AL64" s="92"/>
      <c r="AM64" s="92"/>
      <c r="AN64" s="92"/>
      <c r="AO64" s="263"/>
      <c r="AP64" s="93"/>
      <c r="AR64" s="17"/>
      <c r="AS64" s="34"/>
      <c r="AT64" s="17"/>
      <c r="AU64" s="35"/>
      <c r="AV64" s="35"/>
    </row>
    <row r="65" spans="1:48" s="15" customFormat="1" ht="20.100000000000001" customHeight="1" x14ac:dyDescent="0.25">
      <c r="A65" s="99" t="s">
        <v>340</v>
      </c>
      <c r="B65" s="242"/>
      <c r="C65" s="104" t="s">
        <v>728</v>
      </c>
      <c r="D65" s="105" t="s">
        <v>64</v>
      </c>
      <c r="E65" s="106" t="s">
        <v>928</v>
      </c>
      <c r="F65" s="106"/>
      <c r="G65" s="106" t="s">
        <v>48</v>
      </c>
      <c r="H65" s="113" t="s">
        <v>49</v>
      </c>
      <c r="I65" s="106">
        <v>3</v>
      </c>
      <c r="J65" s="106">
        <v>1</v>
      </c>
      <c r="K65" s="107" t="s">
        <v>436</v>
      </c>
      <c r="L65" s="108">
        <v>0.4</v>
      </c>
      <c r="M65" s="107"/>
      <c r="N65" s="108"/>
      <c r="O65" s="109"/>
      <c r="P65" s="109"/>
      <c r="Q65" s="110" t="s">
        <v>41</v>
      </c>
      <c r="R65" s="134" t="s">
        <v>9</v>
      </c>
      <c r="S65" s="107" t="s">
        <v>82</v>
      </c>
      <c r="T65" s="108">
        <v>0.4</v>
      </c>
      <c r="U65" s="107" t="s">
        <v>742</v>
      </c>
      <c r="V65" s="108">
        <v>0.5</v>
      </c>
      <c r="W65" s="112"/>
      <c r="X65" s="109"/>
      <c r="Y65" s="113" t="s">
        <v>41</v>
      </c>
      <c r="Z65" s="114">
        <v>6</v>
      </c>
      <c r="AA65" s="116"/>
      <c r="AB65" s="116">
        <v>12</v>
      </c>
      <c r="AC65" s="115">
        <v>12</v>
      </c>
      <c r="AD65" s="114"/>
      <c r="AE65" s="116"/>
      <c r="AF65" s="116" t="s">
        <v>34</v>
      </c>
      <c r="AG65" s="116" t="s">
        <v>34</v>
      </c>
      <c r="AH65" s="116"/>
      <c r="AI65" s="116"/>
      <c r="AJ65" s="116"/>
      <c r="AK65" s="116"/>
      <c r="AL65" s="116"/>
      <c r="AM65" s="116"/>
      <c r="AN65" s="116"/>
      <c r="AO65" s="260"/>
      <c r="AP65" s="115" t="s">
        <v>41</v>
      </c>
      <c r="AR65" s="17">
        <f>SUM(Z65:AC65)</f>
        <v>30</v>
      </c>
      <c r="AS65" s="34">
        <f>AR65/I65</f>
        <v>10</v>
      </c>
      <c r="AT65" s="17"/>
      <c r="AU65" s="35">
        <f>L65+L66+L67+N65</f>
        <v>1</v>
      </c>
      <c r="AV65" s="35">
        <f>T65+T66+T67+V65</f>
        <v>1</v>
      </c>
    </row>
    <row r="66" spans="1:48" s="15" customFormat="1" ht="20.100000000000001" customHeight="1" x14ac:dyDescent="0.25">
      <c r="A66" s="98"/>
      <c r="B66" s="244"/>
      <c r="C66" s="161"/>
      <c r="D66" s="70"/>
      <c r="E66" s="71"/>
      <c r="F66" s="71"/>
      <c r="G66" s="71"/>
      <c r="H66" s="72"/>
      <c r="I66" s="71"/>
      <c r="J66" s="71"/>
      <c r="K66" s="73" t="s">
        <v>815</v>
      </c>
      <c r="L66" s="74">
        <v>0.3</v>
      </c>
      <c r="M66" s="73"/>
      <c r="N66" s="74"/>
      <c r="O66" s="75"/>
      <c r="P66" s="75"/>
      <c r="Q66" s="16"/>
      <c r="R66" s="76"/>
      <c r="S66" s="73" t="s">
        <v>82</v>
      </c>
      <c r="T66" s="74">
        <v>0.05</v>
      </c>
      <c r="U66" s="73"/>
      <c r="V66" s="138"/>
      <c r="W66" s="77"/>
      <c r="X66" s="75"/>
      <c r="Y66" s="72"/>
      <c r="Z66" s="78"/>
      <c r="AA66" s="79"/>
      <c r="AB66" s="79"/>
      <c r="AC66" s="80"/>
      <c r="AD66" s="78"/>
      <c r="AE66" s="79"/>
      <c r="AF66" s="79" t="s">
        <v>34</v>
      </c>
      <c r="AG66" s="79" t="s">
        <v>34</v>
      </c>
      <c r="AH66" s="79"/>
      <c r="AI66" s="79"/>
      <c r="AJ66" s="79"/>
      <c r="AK66" s="79"/>
      <c r="AL66" s="79"/>
      <c r="AM66" s="79"/>
      <c r="AN66" s="79"/>
      <c r="AO66" s="139"/>
      <c r="AP66" s="80" t="s">
        <v>41</v>
      </c>
      <c r="AR66" s="17"/>
      <c r="AS66" s="34"/>
      <c r="AT66" s="17"/>
      <c r="AU66" s="35"/>
      <c r="AV66" s="35"/>
    </row>
    <row r="67" spans="1:48" s="15" customFormat="1" ht="20.100000000000001" customHeight="1" x14ac:dyDescent="0.25">
      <c r="A67" s="100"/>
      <c r="B67" s="243"/>
      <c r="C67" s="81"/>
      <c r="D67" s="82"/>
      <c r="E67" s="83"/>
      <c r="F67" s="83"/>
      <c r="G67" s="83"/>
      <c r="H67" s="84"/>
      <c r="I67" s="83"/>
      <c r="J67" s="83"/>
      <c r="K67" s="85" t="s">
        <v>750</v>
      </c>
      <c r="L67" s="86">
        <v>0.3</v>
      </c>
      <c r="M67" s="85"/>
      <c r="N67" s="86"/>
      <c r="O67" s="87"/>
      <c r="P67" s="87"/>
      <c r="Q67" s="88"/>
      <c r="R67" s="89"/>
      <c r="S67" s="85" t="s">
        <v>82</v>
      </c>
      <c r="T67" s="145">
        <v>0.05</v>
      </c>
      <c r="U67" s="85"/>
      <c r="V67" s="135"/>
      <c r="W67" s="90"/>
      <c r="X67" s="87"/>
      <c r="Y67" s="84"/>
      <c r="Z67" s="91"/>
      <c r="AA67" s="92"/>
      <c r="AB67" s="92"/>
      <c r="AC67" s="93"/>
      <c r="AD67" s="91"/>
      <c r="AE67" s="92"/>
      <c r="AF67" s="92" t="s">
        <v>34</v>
      </c>
      <c r="AG67" s="92" t="s">
        <v>34</v>
      </c>
      <c r="AH67" s="92"/>
      <c r="AI67" s="92"/>
      <c r="AJ67" s="92"/>
      <c r="AK67" s="92"/>
      <c r="AL67" s="92"/>
      <c r="AM67" s="92"/>
      <c r="AN67" s="92"/>
      <c r="AO67" s="263"/>
      <c r="AP67" s="93" t="s">
        <v>41</v>
      </c>
      <c r="AR67" s="17"/>
      <c r="AS67" s="34"/>
      <c r="AT67" s="17"/>
      <c r="AU67" s="35"/>
      <c r="AV67" s="35"/>
    </row>
    <row r="68" spans="1:48" s="15" customFormat="1" ht="20.100000000000001" customHeight="1" x14ac:dyDescent="0.25">
      <c r="A68" s="99" t="s">
        <v>428</v>
      </c>
      <c r="B68" s="242"/>
      <c r="C68" s="104" t="s">
        <v>41</v>
      </c>
      <c r="D68" s="105" t="s">
        <v>471</v>
      </c>
      <c r="E68" s="106" t="s">
        <v>929</v>
      </c>
      <c r="F68" s="106" t="s">
        <v>41</v>
      </c>
      <c r="G68" s="106" t="s">
        <v>661</v>
      </c>
      <c r="H68" s="113" t="s">
        <v>49</v>
      </c>
      <c r="I68" s="106">
        <v>3</v>
      </c>
      <c r="J68" s="106">
        <v>1</v>
      </c>
      <c r="K68" s="107" t="s">
        <v>852</v>
      </c>
      <c r="L68" s="108">
        <v>0.2</v>
      </c>
      <c r="M68" s="107" t="s">
        <v>733</v>
      </c>
      <c r="N68" s="108">
        <v>0.5</v>
      </c>
      <c r="O68" s="109"/>
      <c r="P68" s="109"/>
      <c r="Q68" s="110" t="s">
        <v>41</v>
      </c>
      <c r="R68" s="134" t="s">
        <v>9</v>
      </c>
      <c r="S68" s="107" t="s">
        <v>82</v>
      </c>
      <c r="T68" s="109">
        <v>0.2</v>
      </c>
      <c r="U68" s="107" t="s">
        <v>741</v>
      </c>
      <c r="V68" s="136">
        <v>0.5</v>
      </c>
      <c r="W68" s="112"/>
      <c r="X68" s="109"/>
      <c r="Y68" s="113" t="s">
        <v>41</v>
      </c>
      <c r="Z68" s="114">
        <v>4.5</v>
      </c>
      <c r="AA68" s="116"/>
      <c r="AB68" s="116">
        <v>15</v>
      </c>
      <c r="AC68" s="113">
        <v>10.5</v>
      </c>
      <c r="AD68" s="114"/>
      <c r="AE68" s="116"/>
      <c r="AF68" s="116"/>
      <c r="AG68" s="116"/>
      <c r="AH68" s="116" t="s">
        <v>34</v>
      </c>
      <c r="AI68" s="116" t="s">
        <v>34</v>
      </c>
      <c r="AJ68" s="116"/>
      <c r="AK68" s="116"/>
      <c r="AL68" s="116"/>
      <c r="AM68" s="116" t="s">
        <v>34</v>
      </c>
      <c r="AN68" s="116" t="s">
        <v>41</v>
      </c>
      <c r="AO68" s="260"/>
      <c r="AP68" s="115" t="s">
        <v>41</v>
      </c>
      <c r="AR68" s="17">
        <f>SUM(Z68:AC68)</f>
        <v>30</v>
      </c>
      <c r="AS68" s="34">
        <f>AR68/I68</f>
        <v>10</v>
      </c>
      <c r="AT68" s="17"/>
      <c r="AU68" s="35">
        <f>L68+L69+N68</f>
        <v>1</v>
      </c>
      <c r="AV68" s="35">
        <f>T68+T69+V68</f>
        <v>1</v>
      </c>
    </row>
    <row r="69" spans="1:48" s="15" customFormat="1" ht="20.100000000000001" customHeight="1" x14ac:dyDescent="0.25">
      <c r="A69" s="100"/>
      <c r="B69" s="243"/>
      <c r="C69" s="81"/>
      <c r="D69" s="82"/>
      <c r="E69" s="83"/>
      <c r="F69" s="83"/>
      <c r="G69" s="83"/>
      <c r="H69" s="84"/>
      <c r="I69" s="83"/>
      <c r="J69" s="83"/>
      <c r="K69" s="85" t="s">
        <v>79</v>
      </c>
      <c r="L69" s="86">
        <v>0.3</v>
      </c>
      <c r="M69" s="85"/>
      <c r="N69" s="86"/>
      <c r="O69" s="87"/>
      <c r="P69" s="87"/>
      <c r="Q69" s="88"/>
      <c r="R69" s="89"/>
      <c r="S69" s="85" t="s">
        <v>82</v>
      </c>
      <c r="T69" s="87">
        <v>0.3</v>
      </c>
      <c r="U69" s="85"/>
      <c r="V69" s="135"/>
      <c r="W69" s="90"/>
      <c r="X69" s="87"/>
      <c r="Y69" s="84"/>
      <c r="Z69" s="91"/>
      <c r="AA69" s="92"/>
      <c r="AB69" s="92"/>
      <c r="AC69" s="84"/>
      <c r="AD69" s="91"/>
      <c r="AE69" s="92"/>
      <c r="AF69" s="92"/>
      <c r="AG69" s="92"/>
      <c r="AH69" s="92" t="s">
        <v>34</v>
      </c>
      <c r="AI69" s="92" t="s">
        <v>34</v>
      </c>
      <c r="AJ69" s="92"/>
      <c r="AK69" s="92"/>
      <c r="AL69" s="92"/>
      <c r="AM69" s="92" t="s">
        <v>34</v>
      </c>
      <c r="AN69" s="92" t="s">
        <v>41</v>
      </c>
      <c r="AO69" s="263"/>
      <c r="AP69" s="93" t="s">
        <v>41</v>
      </c>
      <c r="AR69" s="17"/>
      <c r="AS69" s="34"/>
      <c r="AT69" s="17"/>
      <c r="AU69" s="35"/>
      <c r="AV69" s="35"/>
    </row>
    <row r="70" spans="1:48" s="15" customFormat="1" ht="20.100000000000001" customHeight="1" x14ac:dyDescent="0.25">
      <c r="A70" s="99" t="s">
        <v>384</v>
      </c>
      <c r="B70" s="242"/>
      <c r="C70" s="104" t="s">
        <v>728</v>
      </c>
      <c r="D70" s="105" t="s">
        <v>472</v>
      </c>
      <c r="E70" s="106" t="s">
        <v>914</v>
      </c>
      <c r="F70" s="106"/>
      <c r="G70" s="106" t="s">
        <v>662</v>
      </c>
      <c r="H70" s="113" t="s">
        <v>49</v>
      </c>
      <c r="I70" s="106">
        <v>3</v>
      </c>
      <c r="J70" s="106">
        <v>1</v>
      </c>
      <c r="K70" s="107" t="s">
        <v>79</v>
      </c>
      <c r="L70" s="108">
        <v>0.06</v>
      </c>
      <c r="M70" s="107" t="s">
        <v>733</v>
      </c>
      <c r="N70" s="108">
        <v>0.7</v>
      </c>
      <c r="O70" s="109"/>
      <c r="P70" s="109"/>
      <c r="Q70" s="110" t="s">
        <v>41</v>
      </c>
      <c r="R70" s="134" t="s">
        <v>9</v>
      </c>
      <c r="S70" s="107" t="s">
        <v>82</v>
      </c>
      <c r="T70" s="109">
        <v>0.06</v>
      </c>
      <c r="U70" s="107" t="s">
        <v>733</v>
      </c>
      <c r="V70" s="136">
        <v>0.7</v>
      </c>
      <c r="W70" s="112"/>
      <c r="X70" s="109"/>
      <c r="Y70" s="113" t="s">
        <v>41</v>
      </c>
      <c r="Z70" s="114">
        <v>12</v>
      </c>
      <c r="AA70" s="116"/>
      <c r="AB70" s="116">
        <v>12</v>
      </c>
      <c r="AC70" s="113">
        <v>8</v>
      </c>
      <c r="AD70" s="114" t="s">
        <v>34</v>
      </c>
      <c r="AE70" s="116"/>
      <c r="AF70" s="116" t="s">
        <v>34</v>
      </c>
      <c r="AG70" s="116"/>
      <c r="AH70" s="116"/>
      <c r="AI70" s="116"/>
      <c r="AJ70" s="116"/>
      <c r="AK70" s="116"/>
      <c r="AL70" s="116"/>
      <c r="AM70" s="116"/>
      <c r="AN70" s="116"/>
      <c r="AO70" s="260"/>
      <c r="AP70" s="115" t="s">
        <v>41</v>
      </c>
      <c r="AR70" s="17">
        <f>SUM(Z70:AC70)</f>
        <v>32</v>
      </c>
      <c r="AS70" s="34">
        <f>AR70/I70</f>
        <v>10.666666666666666</v>
      </c>
      <c r="AT70" s="17"/>
      <c r="AU70" s="35">
        <f>L70+L71+L72+N70</f>
        <v>1</v>
      </c>
      <c r="AV70" s="35">
        <f>T70+T71+T72+V70</f>
        <v>1</v>
      </c>
    </row>
    <row r="71" spans="1:48" s="15" customFormat="1" ht="20.100000000000001" customHeight="1" x14ac:dyDescent="0.25">
      <c r="A71" s="98"/>
      <c r="B71" s="244"/>
      <c r="C71" s="161"/>
      <c r="D71" s="70"/>
      <c r="E71" s="71"/>
      <c r="F71" s="71"/>
      <c r="G71" s="71"/>
      <c r="H71" s="72"/>
      <c r="I71" s="71"/>
      <c r="J71" s="71"/>
      <c r="K71" s="73" t="s">
        <v>79</v>
      </c>
      <c r="L71" s="74">
        <v>0.1</v>
      </c>
      <c r="M71" s="73"/>
      <c r="N71" s="74"/>
      <c r="O71" s="75"/>
      <c r="P71" s="75"/>
      <c r="Q71" s="16"/>
      <c r="R71" s="76"/>
      <c r="S71" s="73" t="s">
        <v>82</v>
      </c>
      <c r="T71" s="75">
        <v>0.1</v>
      </c>
      <c r="U71" s="73"/>
      <c r="V71" s="138"/>
      <c r="W71" s="77"/>
      <c r="X71" s="75"/>
      <c r="Y71" s="72"/>
      <c r="Z71" s="78"/>
      <c r="AA71" s="79"/>
      <c r="AB71" s="79"/>
      <c r="AC71" s="72"/>
      <c r="AD71" s="78" t="s">
        <v>34</v>
      </c>
      <c r="AE71" s="79"/>
      <c r="AF71" s="79" t="s">
        <v>34</v>
      </c>
      <c r="AG71" s="79"/>
      <c r="AH71" s="79"/>
      <c r="AI71" s="79"/>
      <c r="AJ71" s="79"/>
      <c r="AK71" s="79"/>
      <c r="AL71" s="79"/>
      <c r="AM71" s="79"/>
      <c r="AN71" s="79"/>
      <c r="AO71" s="139"/>
      <c r="AP71" s="80" t="s">
        <v>41</v>
      </c>
      <c r="AR71" s="17"/>
      <c r="AS71" s="34"/>
      <c r="AT71" s="17"/>
      <c r="AU71" s="35"/>
      <c r="AV71" s="35"/>
    </row>
    <row r="72" spans="1:48" s="15" customFormat="1" ht="20.100000000000001" customHeight="1" x14ac:dyDescent="0.25">
      <c r="A72" s="100"/>
      <c r="B72" s="243"/>
      <c r="C72" s="81"/>
      <c r="D72" s="82"/>
      <c r="E72" s="83"/>
      <c r="F72" s="83"/>
      <c r="G72" s="83"/>
      <c r="H72" s="84"/>
      <c r="I72" s="83"/>
      <c r="J72" s="83"/>
      <c r="K72" s="85" t="s">
        <v>729</v>
      </c>
      <c r="L72" s="86">
        <v>0.14000000000000001</v>
      </c>
      <c r="M72" s="85"/>
      <c r="N72" s="86"/>
      <c r="O72" s="87"/>
      <c r="P72" s="87"/>
      <c r="Q72" s="88"/>
      <c r="R72" s="89"/>
      <c r="S72" s="85" t="s">
        <v>82</v>
      </c>
      <c r="T72" s="87">
        <v>0.14000000000000001</v>
      </c>
      <c r="U72" s="85"/>
      <c r="V72" s="135"/>
      <c r="W72" s="90"/>
      <c r="X72" s="87"/>
      <c r="Y72" s="84"/>
      <c r="Z72" s="91"/>
      <c r="AA72" s="92"/>
      <c r="AB72" s="92"/>
      <c r="AC72" s="84"/>
      <c r="AD72" s="91" t="s">
        <v>34</v>
      </c>
      <c r="AE72" s="92"/>
      <c r="AF72" s="92" t="s">
        <v>34</v>
      </c>
      <c r="AG72" s="92"/>
      <c r="AH72" s="92"/>
      <c r="AI72" s="92"/>
      <c r="AJ72" s="92"/>
      <c r="AK72" s="92"/>
      <c r="AL72" s="92"/>
      <c r="AM72" s="92"/>
      <c r="AN72" s="92"/>
      <c r="AO72" s="263"/>
      <c r="AP72" s="93" t="s">
        <v>41</v>
      </c>
      <c r="AR72" s="17"/>
      <c r="AS72" s="34"/>
      <c r="AT72" s="17"/>
      <c r="AU72" s="35"/>
      <c r="AV72" s="35"/>
    </row>
    <row r="73" spans="1:48" s="15" customFormat="1" ht="20.100000000000001" customHeight="1" x14ac:dyDescent="0.25">
      <c r="A73" s="99" t="s">
        <v>950</v>
      </c>
      <c r="B73" s="242"/>
      <c r="C73" s="104" t="s">
        <v>41</v>
      </c>
      <c r="D73" s="105" t="s">
        <v>473</v>
      </c>
      <c r="E73" s="106" t="s">
        <v>607</v>
      </c>
      <c r="F73" s="106"/>
      <c r="G73" s="106" t="s">
        <v>663</v>
      </c>
      <c r="H73" s="113" t="s">
        <v>34</v>
      </c>
      <c r="I73" s="106">
        <v>3</v>
      </c>
      <c r="J73" s="106">
        <v>1</v>
      </c>
      <c r="K73" s="107" t="s">
        <v>774</v>
      </c>
      <c r="L73" s="108">
        <v>0.2</v>
      </c>
      <c r="M73" s="107" t="s">
        <v>733</v>
      </c>
      <c r="N73" s="108">
        <v>0.5</v>
      </c>
      <c r="O73" s="109"/>
      <c r="P73" s="109"/>
      <c r="Q73" s="110" t="s">
        <v>41</v>
      </c>
      <c r="R73" s="134" t="s">
        <v>9</v>
      </c>
      <c r="S73" s="107" t="s">
        <v>82</v>
      </c>
      <c r="T73" s="108">
        <v>0.2</v>
      </c>
      <c r="U73" s="107" t="s">
        <v>733</v>
      </c>
      <c r="V73" s="136">
        <v>0.5</v>
      </c>
      <c r="W73" s="112"/>
      <c r="X73" s="109"/>
      <c r="Y73" s="113" t="s">
        <v>41</v>
      </c>
      <c r="Z73" s="114"/>
      <c r="AA73" s="116">
        <v>4.5</v>
      </c>
      <c r="AB73" s="116">
        <v>15</v>
      </c>
      <c r="AC73" s="113">
        <v>10.5</v>
      </c>
      <c r="AD73" s="114"/>
      <c r="AE73" s="116"/>
      <c r="AF73" s="116"/>
      <c r="AG73" s="116"/>
      <c r="AH73" s="116"/>
      <c r="AI73" s="116"/>
      <c r="AJ73" s="116" t="s">
        <v>34</v>
      </c>
      <c r="AK73" s="116"/>
      <c r="AL73" s="116"/>
      <c r="AM73" s="116"/>
      <c r="AN73" s="116"/>
      <c r="AO73" s="260" t="s">
        <v>34</v>
      </c>
      <c r="AP73" s="115"/>
      <c r="AR73" s="17">
        <f>SUM(Z73:AC73)</f>
        <v>30</v>
      </c>
      <c r="AS73" s="34">
        <f>AR73/I73</f>
        <v>10</v>
      </c>
      <c r="AT73" s="17"/>
      <c r="AU73" s="35">
        <f>L73+L74+N73</f>
        <v>1</v>
      </c>
      <c r="AV73" s="35">
        <f>T73+T74+V73</f>
        <v>1</v>
      </c>
    </row>
    <row r="74" spans="1:48" s="15" customFormat="1" ht="20.100000000000001" customHeight="1" x14ac:dyDescent="0.25">
      <c r="A74" s="100"/>
      <c r="B74" s="243"/>
      <c r="C74" s="81"/>
      <c r="D74" s="82"/>
      <c r="E74" s="83"/>
      <c r="F74" s="83"/>
      <c r="G74" s="83"/>
      <c r="H74" s="84"/>
      <c r="I74" s="83"/>
      <c r="J74" s="83"/>
      <c r="K74" s="85" t="s">
        <v>79</v>
      </c>
      <c r="L74" s="86">
        <v>0.3</v>
      </c>
      <c r="M74" s="85"/>
      <c r="N74" s="86"/>
      <c r="O74" s="87"/>
      <c r="P74" s="87"/>
      <c r="Q74" s="88"/>
      <c r="R74" s="89"/>
      <c r="S74" s="85" t="s">
        <v>82</v>
      </c>
      <c r="T74" s="86">
        <v>0.3</v>
      </c>
      <c r="U74" s="85"/>
      <c r="V74" s="135"/>
      <c r="W74" s="90"/>
      <c r="X74" s="87"/>
      <c r="Y74" s="84"/>
      <c r="Z74" s="91"/>
      <c r="AA74" s="92"/>
      <c r="AB74" s="92"/>
      <c r="AC74" s="84"/>
      <c r="AD74" s="91"/>
      <c r="AE74" s="92"/>
      <c r="AF74" s="92"/>
      <c r="AG74" s="92"/>
      <c r="AH74" s="92"/>
      <c r="AI74" s="92"/>
      <c r="AJ74" s="92" t="s">
        <v>34</v>
      </c>
      <c r="AK74" s="92"/>
      <c r="AL74" s="92"/>
      <c r="AM74" s="92"/>
      <c r="AN74" s="92"/>
      <c r="AO74" s="263" t="s">
        <v>34</v>
      </c>
      <c r="AP74" s="93"/>
      <c r="AR74" s="17"/>
      <c r="AS74" s="34"/>
      <c r="AT74" s="17"/>
      <c r="AU74" s="35"/>
      <c r="AV74" s="35"/>
    </row>
    <row r="75" spans="1:48" s="15" customFormat="1" ht="20.100000000000001" customHeight="1" x14ac:dyDescent="0.25">
      <c r="A75" s="99" t="s">
        <v>386</v>
      </c>
      <c r="B75" s="242"/>
      <c r="C75" s="104" t="s">
        <v>728</v>
      </c>
      <c r="D75" s="105" t="s">
        <v>474</v>
      </c>
      <c r="E75" s="106" t="s">
        <v>604</v>
      </c>
      <c r="F75" s="106"/>
      <c r="G75" s="106" t="s">
        <v>664</v>
      </c>
      <c r="H75" s="113" t="s">
        <v>34</v>
      </c>
      <c r="I75" s="106">
        <v>3</v>
      </c>
      <c r="J75" s="106">
        <v>1</v>
      </c>
      <c r="K75" s="107" t="s">
        <v>79</v>
      </c>
      <c r="L75" s="108">
        <v>0.06</v>
      </c>
      <c r="M75" s="107" t="s">
        <v>733</v>
      </c>
      <c r="N75" s="108">
        <v>0.7</v>
      </c>
      <c r="O75" s="109"/>
      <c r="P75" s="109"/>
      <c r="Q75" s="110" t="s">
        <v>41</v>
      </c>
      <c r="R75" s="134" t="s">
        <v>9</v>
      </c>
      <c r="S75" s="107" t="s">
        <v>82</v>
      </c>
      <c r="T75" s="109">
        <v>0.06</v>
      </c>
      <c r="U75" s="107" t="s">
        <v>733</v>
      </c>
      <c r="V75" s="136">
        <v>0.7</v>
      </c>
      <c r="W75" s="112"/>
      <c r="X75" s="109"/>
      <c r="Y75" s="113" t="s">
        <v>41</v>
      </c>
      <c r="Z75" s="114">
        <v>12</v>
      </c>
      <c r="AA75" s="116"/>
      <c r="AB75" s="116">
        <v>12</v>
      </c>
      <c r="AC75" s="113">
        <v>8</v>
      </c>
      <c r="AD75" s="114"/>
      <c r="AE75" s="116" t="s">
        <v>34</v>
      </c>
      <c r="AF75" s="116"/>
      <c r="AG75" s="116" t="s">
        <v>34</v>
      </c>
      <c r="AH75" s="116"/>
      <c r="AI75" s="116"/>
      <c r="AJ75" s="116"/>
      <c r="AK75" s="116"/>
      <c r="AL75" s="116"/>
      <c r="AM75" s="116"/>
      <c r="AN75" s="116"/>
      <c r="AO75" s="260"/>
      <c r="AP75" s="115"/>
      <c r="AR75" s="17">
        <f>SUM(Z75:AC75)</f>
        <v>32</v>
      </c>
      <c r="AS75" s="34">
        <f>AR75/I75</f>
        <v>10.666666666666666</v>
      </c>
      <c r="AT75" s="17"/>
      <c r="AU75" s="35">
        <f>L75+L76+L77+N75</f>
        <v>1</v>
      </c>
      <c r="AV75" s="35">
        <f>T75+T76+T77+V75</f>
        <v>1</v>
      </c>
    </row>
    <row r="76" spans="1:48" s="15" customFormat="1" ht="20.100000000000001" customHeight="1" x14ac:dyDescent="0.25">
      <c r="A76" s="98"/>
      <c r="B76" s="244"/>
      <c r="C76" s="161"/>
      <c r="D76" s="70"/>
      <c r="E76" s="71"/>
      <c r="F76" s="71"/>
      <c r="G76" s="71"/>
      <c r="H76" s="72"/>
      <c r="I76" s="71"/>
      <c r="J76" s="71"/>
      <c r="K76" s="73" t="s">
        <v>79</v>
      </c>
      <c r="L76" s="74">
        <v>0.1</v>
      </c>
      <c r="M76" s="73"/>
      <c r="N76" s="74"/>
      <c r="O76" s="75"/>
      <c r="P76" s="75"/>
      <c r="Q76" s="16"/>
      <c r="R76" s="76"/>
      <c r="S76" s="73" t="s">
        <v>82</v>
      </c>
      <c r="T76" s="75">
        <v>0.1</v>
      </c>
      <c r="U76" s="73"/>
      <c r="V76" s="138"/>
      <c r="W76" s="77"/>
      <c r="X76" s="75"/>
      <c r="Y76" s="72"/>
      <c r="Z76" s="78"/>
      <c r="AA76" s="79"/>
      <c r="AB76" s="79"/>
      <c r="AC76" s="72"/>
      <c r="AD76" s="78"/>
      <c r="AE76" s="79" t="s">
        <v>34</v>
      </c>
      <c r="AF76" s="79"/>
      <c r="AG76" s="79" t="s">
        <v>34</v>
      </c>
      <c r="AH76" s="79"/>
      <c r="AI76" s="79"/>
      <c r="AJ76" s="79"/>
      <c r="AK76" s="79"/>
      <c r="AL76" s="79"/>
      <c r="AM76" s="79"/>
      <c r="AN76" s="79"/>
      <c r="AO76" s="139"/>
      <c r="AP76" s="80"/>
      <c r="AR76" s="17"/>
      <c r="AS76" s="34"/>
      <c r="AT76" s="17"/>
      <c r="AU76" s="35"/>
      <c r="AV76" s="35"/>
    </row>
    <row r="77" spans="1:48" s="15" customFormat="1" ht="20.100000000000001" customHeight="1" x14ac:dyDescent="0.25">
      <c r="A77" s="100"/>
      <c r="B77" s="243"/>
      <c r="C77" s="81"/>
      <c r="D77" s="82"/>
      <c r="E77" s="83"/>
      <c r="F77" s="83"/>
      <c r="G77" s="83"/>
      <c r="H77" s="84"/>
      <c r="I77" s="83"/>
      <c r="J77" s="83"/>
      <c r="K77" s="85" t="s">
        <v>729</v>
      </c>
      <c r="L77" s="86">
        <v>0.14000000000000001</v>
      </c>
      <c r="M77" s="85"/>
      <c r="N77" s="86"/>
      <c r="O77" s="87"/>
      <c r="P77" s="87"/>
      <c r="Q77" s="88"/>
      <c r="R77" s="89"/>
      <c r="S77" s="85" t="s">
        <v>82</v>
      </c>
      <c r="T77" s="87">
        <v>0.14000000000000001</v>
      </c>
      <c r="U77" s="85"/>
      <c r="V77" s="135"/>
      <c r="W77" s="90"/>
      <c r="X77" s="87"/>
      <c r="Y77" s="84"/>
      <c r="Z77" s="91"/>
      <c r="AA77" s="92"/>
      <c r="AB77" s="92"/>
      <c r="AC77" s="84"/>
      <c r="AD77" s="91"/>
      <c r="AE77" s="92" t="s">
        <v>34</v>
      </c>
      <c r="AF77" s="92"/>
      <c r="AG77" s="92" t="s">
        <v>34</v>
      </c>
      <c r="AH77" s="92"/>
      <c r="AI77" s="92"/>
      <c r="AJ77" s="92"/>
      <c r="AK77" s="92"/>
      <c r="AL77" s="92"/>
      <c r="AM77" s="92"/>
      <c r="AN77" s="92"/>
      <c r="AO77" s="263"/>
      <c r="AP77" s="93"/>
      <c r="AR77" s="17"/>
      <c r="AS77" s="34"/>
      <c r="AT77" s="17"/>
      <c r="AU77" s="35"/>
      <c r="AV77" s="35"/>
    </row>
    <row r="78" spans="1:48" s="15" customFormat="1" ht="20.100000000000001" customHeight="1" x14ac:dyDescent="0.25">
      <c r="A78" s="99" t="s">
        <v>359</v>
      </c>
      <c r="B78" s="242"/>
      <c r="C78" s="104" t="s">
        <v>728</v>
      </c>
      <c r="D78" s="105" t="s">
        <v>595</v>
      </c>
      <c r="E78" s="106"/>
      <c r="F78" s="106"/>
      <c r="G78" s="106" t="s">
        <v>665</v>
      </c>
      <c r="H78" s="113" t="s">
        <v>41</v>
      </c>
      <c r="I78" s="106">
        <v>6</v>
      </c>
      <c r="J78" s="106">
        <v>2</v>
      </c>
      <c r="K78" s="107" t="s">
        <v>79</v>
      </c>
      <c r="L78" s="108">
        <v>0.25</v>
      </c>
      <c r="M78" s="107" t="s">
        <v>733</v>
      </c>
      <c r="N78" s="108">
        <v>0.5</v>
      </c>
      <c r="O78" s="109"/>
      <c r="P78" s="109"/>
      <c r="Q78" s="110" t="s">
        <v>41</v>
      </c>
      <c r="R78" s="134" t="s">
        <v>9</v>
      </c>
      <c r="S78" s="107" t="s">
        <v>82</v>
      </c>
      <c r="T78" s="111">
        <v>0.25</v>
      </c>
      <c r="U78" s="107" t="s">
        <v>733</v>
      </c>
      <c r="V78" s="136">
        <v>0.5</v>
      </c>
      <c r="W78" s="112"/>
      <c r="X78" s="109"/>
      <c r="Y78" s="113" t="s">
        <v>41</v>
      </c>
      <c r="Z78" s="114">
        <v>31.5</v>
      </c>
      <c r="AA78" s="116"/>
      <c r="AB78" s="116">
        <v>19.5</v>
      </c>
      <c r="AC78" s="115">
        <v>8</v>
      </c>
      <c r="AD78" s="114"/>
      <c r="AE78" s="116"/>
      <c r="AF78" s="116"/>
      <c r="AG78" s="116"/>
      <c r="AH78" s="116"/>
      <c r="AI78" s="116"/>
      <c r="AJ78" s="116"/>
      <c r="AK78" s="116"/>
      <c r="AL78" s="116" t="s">
        <v>41</v>
      </c>
      <c r="AM78" s="116"/>
      <c r="AN78" s="116"/>
      <c r="AO78" s="260"/>
      <c r="AP78" s="115"/>
      <c r="AR78" s="17">
        <f>SUM(Z78:AC78)</f>
        <v>59</v>
      </c>
      <c r="AS78" s="34">
        <f>AR78/I78</f>
        <v>9.8333333333333339</v>
      </c>
      <c r="AT78" s="17"/>
      <c r="AU78" s="35">
        <f>L78++L79+N78</f>
        <v>1</v>
      </c>
      <c r="AV78" s="35">
        <f>T78+T79+V78</f>
        <v>1</v>
      </c>
    </row>
    <row r="79" spans="1:48" s="15" customFormat="1" ht="20.100000000000001" customHeight="1" x14ac:dyDescent="0.25">
      <c r="A79" s="424"/>
      <c r="B79" s="241"/>
      <c r="C79" s="81"/>
      <c r="D79" s="82"/>
      <c r="E79" s="83"/>
      <c r="F79" s="83"/>
      <c r="G79" s="83"/>
      <c r="H79" s="84"/>
      <c r="I79" s="83"/>
      <c r="J79" s="83"/>
      <c r="K79" s="85" t="s">
        <v>8</v>
      </c>
      <c r="L79" s="86">
        <v>0.25</v>
      </c>
      <c r="M79" s="85"/>
      <c r="N79" s="86"/>
      <c r="O79" s="87"/>
      <c r="P79" s="87"/>
      <c r="Q79" s="88"/>
      <c r="R79" s="89"/>
      <c r="S79" s="85" t="s">
        <v>82</v>
      </c>
      <c r="T79" s="145">
        <v>0.25</v>
      </c>
      <c r="U79" s="85"/>
      <c r="V79" s="135"/>
      <c r="W79" s="90"/>
      <c r="X79" s="87"/>
      <c r="Y79" s="84"/>
      <c r="Z79" s="91"/>
      <c r="AA79" s="92"/>
      <c r="AB79" s="92"/>
      <c r="AC79" s="93"/>
      <c r="AD79" s="91"/>
      <c r="AE79" s="92"/>
      <c r="AF79" s="92"/>
      <c r="AG79" s="92"/>
      <c r="AH79" s="92"/>
      <c r="AI79" s="92"/>
      <c r="AJ79" s="92"/>
      <c r="AK79" s="92"/>
      <c r="AL79" s="92" t="s">
        <v>41</v>
      </c>
      <c r="AM79" s="92"/>
      <c r="AN79" s="92"/>
      <c r="AO79" s="263"/>
      <c r="AP79" s="93"/>
      <c r="AR79" s="17"/>
      <c r="AS79" s="34"/>
      <c r="AT79" s="17"/>
      <c r="AU79" s="35"/>
      <c r="AV79" s="35"/>
    </row>
    <row r="80" spans="1:48" s="15" customFormat="1" ht="20.100000000000001" customHeight="1" x14ac:dyDescent="0.25">
      <c r="A80" s="99" t="s">
        <v>731</v>
      </c>
      <c r="B80" s="242"/>
      <c r="C80" s="104" t="s">
        <v>728</v>
      </c>
      <c r="D80" s="105" t="s">
        <v>594</v>
      </c>
      <c r="E80" s="106"/>
      <c r="F80" s="106"/>
      <c r="G80" s="106" t="s">
        <v>666</v>
      </c>
      <c r="H80" s="113" t="s">
        <v>41</v>
      </c>
      <c r="I80" s="106">
        <v>6</v>
      </c>
      <c r="J80" s="106">
        <v>2</v>
      </c>
      <c r="K80" s="107" t="s">
        <v>725</v>
      </c>
      <c r="L80" s="108">
        <v>0.2</v>
      </c>
      <c r="M80" s="107"/>
      <c r="N80" s="108"/>
      <c r="O80" s="109"/>
      <c r="P80" s="109"/>
      <c r="Q80" s="110" t="s">
        <v>41</v>
      </c>
      <c r="R80" s="134" t="s">
        <v>9</v>
      </c>
      <c r="S80" s="107" t="s">
        <v>82</v>
      </c>
      <c r="T80" s="109">
        <v>0.2</v>
      </c>
      <c r="U80" s="107" t="s">
        <v>733</v>
      </c>
      <c r="V80" s="136">
        <v>0.3</v>
      </c>
      <c r="W80" s="112"/>
      <c r="X80" s="109"/>
      <c r="Y80" s="113" t="s">
        <v>41</v>
      </c>
      <c r="Z80" s="114">
        <v>18</v>
      </c>
      <c r="AA80" s="116"/>
      <c r="AB80" s="116">
        <v>28</v>
      </c>
      <c r="AC80" s="113">
        <v>4</v>
      </c>
      <c r="AD80" s="114"/>
      <c r="AE80" s="116"/>
      <c r="AF80" s="116"/>
      <c r="AG80" s="116"/>
      <c r="AH80" s="116"/>
      <c r="AI80" s="116"/>
      <c r="AJ80" s="116"/>
      <c r="AK80" s="116"/>
      <c r="AL80" s="116" t="s">
        <v>41</v>
      </c>
      <c r="AM80" s="116"/>
      <c r="AN80" s="116"/>
      <c r="AO80" s="260"/>
      <c r="AP80" s="115"/>
      <c r="AR80" s="17">
        <f>SUM(Z80:AC80)</f>
        <v>50</v>
      </c>
      <c r="AS80" s="34">
        <f>AR80/I80</f>
        <v>8.3333333333333339</v>
      </c>
      <c r="AT80" s="17"/>
      <c r="AU80" s="35">
        <f>L80+L81+L82+N80</f>
        <v>1</v>
      </c>
      <c r="AV80" s="35">
        <f>T80+T81+T82+V80</f>
        <v>1</v>
      </c>
    </row>
    <row r="81" spans="1:48" s="15" customFormat="1" ht="20.100000000000001" customHeight="1" x14ac:dyDescent="0.25">
      <c r="A81" s="98"/>
      <c r="B81" s="244"/>
      <c r="C81" s="161"/>
      <c r="D81" s="70"/>
      <c r="E81" s="71"/>
      <c r="F81" s="71"/>
      <c r="G81" s="71"/>
      <c r="H81" s="72"/>
      <c r="I81" s="71"/>
      <c r="J81" s="71"/>
      <c r="K81" s="73" t="s">
        <v>726</v>
      </c>
      <c r="L81" s="74">
        <v>0.3</v>
      </c>
      <c r="M81" s="73"/>
      <c r="N81" s="74"/>
      <c r="O81" s="75"/>
      <c r="P81" s="75"/>
      <c r="Q81" s="16"/>
      <c r="R81" s="76"/>
      <c r="S81" s="73" t="s">
        <v>9</v>
      </c>
      <c r="T81" s="75"/>
      <c r="U81" s="73"/>
      <c r="V81" s="138"/>
      <c r="W81" s="77"/>
      <c r="X81" s="75"/>
      <c r="Y81" s="72"/>
      <c r="Z81" s="78"/>
      <c r="AA81" s="79"/>
      <c r="AB81" s="79"/>
      <c r="AC81" s="72"/>
      <c r="AD81" s="78"/>
      <c r="AE81" s="79"/>
      <c r="AF81" s="79"/>
      <c r="AG81" s="79"/>
      <c r="AH81" s="79"/>
      <c r="AI81" s="79"/>
      <c r="AJ81" s="79"/>
      <c r="AK81" s="79"/>
      <c r="AL81" s="79" t="s">
        <v>41</v>
      </c>
      <c r="AM81" s="79"/>
      <c r="AN81" s="79"/>
      <c r="AO81" s="139"/>
      <c r="AP81" s="80"/>
      <c r="AR81" s="17"/>
      <c r="AS81" s="34"/>
      <c r="AT81" s="17"/>
      <c r="AU81" s="35"/>
      <c r="AV81" s="35"/>
    </row>
    <row r="82" spans="1:48" s="15" customFormat="1" ht="20.100000000000001" customHeight="1" x14ac:dyDescent="0.25">
      <c r="A82" s="100"/>
      <c r="B82" s="243"/>
      <c r="C82" s="81"/>
      <c r="D82" s="82"/>
      <c r="E82" s="83"/>
      <c r="F82" s="83"/>
      <c r="G82" s="83"/>
      <c r="H82" s="84"/>
      <c r="I82" s="83"/>
      <c r="J82" s="83"/>
      <c r="K82" s="85" t="s">
        <v>727</v>
      </c>
      <c r="L82" s="86">
        <v>0.5</v>
      </c>
      <c r="M82" s="85"/>
      <c r="N82" s="86"/>
      <c r="O82" s="87"/>
      <c r="P82" s="87"/>
      <c r="Q82" s="88"/>
      <c r="R82" s="89"/>
      <c r="S82" s="85" t="s">
        <v>82</v>
      </c>
      <c r="T82" s="87">
        <v>0.5</v>
      </c>
      <c r="U82" s="85"/>
      <c r="V82" s="135"/>
      <c r="W82" s="90"/>
      <c r="X82" s="87"/>
      <c r="Y82" s="84"/>
      <c r="Z82" s="91"/>
      <c r="AA82" s="92"/>
      <c r="AB82" s="92"/>
      <c r="AC82" s="84"/>
      <c r="AD82" s="91"/>
      <c r="AE82" s="92"/>
      <c r="AF82" s="92"/>
      <c r="AG82" s="92"/>
      <c r="AH82" s="92"/>
      <c r="AI82" s="92"/>
      <c r="AJ82" s="92"/>
      <c r="AK82" s="92"/>
      <c r="AL82" s="92" t="s">
        <v>41</v>
      </c>
      <c r="AM82" s="92"/>
      <c r="AN82" s="92"/>
      <c r="AO82" s="263"/>
      <c r="AP82" s="93"/>
      <c r="AR82" s="17"/>
      <c r="AS82" s="34"/>
      <c r="AT82" s="17"/>
      <c r="AU82" s="35"/>
      <c r="AV82" s="35"/>
    </row>
    <row r="83" spans="1:48" s="15" customFormat="1" ht="20.100000000000001" customHeight="1" x14ac:dyDescent="0.25">
      <c r="A83" s="99" t="s">
        <v>342</v>
      </c>
      <c r="B83" s="242"/>
      <c r="C83" s="104" t="s">
        <v>728</v>
      </c>
      <c r="D83" s="105" t="s">
        <v>593</v>
      </c>
      <c r="E83" s="106"/>
      <c r="F83" s="106"/>
      <c r="G83" s="106" t="s">
        <v>667</v>
      </c>
      <c r="H83" s="113" t="s">
        <v>41</v>
      </c>
      <c r="I83" s="106">
        <v>6</v>
      </c>
      <c r="J83" s="106">
        <v>2</v>
      </c>
      <c r="K83" s="107" t="s">
        <v>148</v>
      </c>
      <c r="L83" s="108">
        <f>1/3</f>
        <v>0.33333333333333331</v>
      </c>
      <c r="M83" s="107"/>
      <c r="N83" s="108"/>
      <c r="O83" s="109"/>
      <c r="P83" s="109"/>
      <c r="Q83" s="110" t="s">
        <v>41</v>
      </c>
      <c r="R83" s="134" t="s">
        <v>82</v>
      </c>
      <c r="S83" s="107"/>
      <c r="T83" s="109"/>
      <c r="U83" s="107"/>
      <c r="V83" s="136"/>
      <c r="W83" s="112"/>
      <c r="X83" s="109"/>
      <c r="Y83" s="113" t="s">
        <v>41</v>
      </c>
      <c r="Z83" s="114">
        <v>21</v>
      </c>
      <c r="AA83" s="116"/>
      <c r="AB83" s="116">
        <v>15</v>
      </c>
      <c r="AC83" s="113">
        <v>24</v>
      </c>
      <c r="AD83" s="114"/>
      <c r="AE83" s="116"/>
      <c r="AF83" s="116"/>
      <c r="AG83" s="116"/>
      <c r="AH83" s="116"/>
      <c r="AI83" s="116"/>
      <c r="AJ83" s="116"/>
      <c r="AK83" s="116"/>
      <c r="AL83" s="116" t="s">
        <v>41</v>
      </c>
      <c r="AM83" s="116"/>
      <c r="AN83" s="116"/>
      <c r="AO83" s="260"/>
      <c r="AP83" s="115"/>
      <c r="AR83" s="17">
        <f>SUM(Z83:AC83)</f>
        <v>60</v>
      </c>
      <c r="AS83" s="34">
        <f>AR83/I83</f>
        <v>10</v>
      </c>
      <c r="AT83" s="17"/>
      <c r="AU83" s="35">
        <f>L83+L84+L85+N83</f>
        <v>1</v>
      </c>
      <c r="AV83" s="35"/>
    </row>
    <row r="84" spans="1:48" s="15" customFormat="1" ht="20.100000000000001" customHeight="1" x14ac:dyDescent="0.25">
      <c r="A84" s="98"/>
      <c r="B84" s="244"/>
      <c r="C84" s="161"/>
      <c r="D84" s="70"/>
      <c r="E84" s="71"/>
      <c r="F84" s="71"/>
      <c r="G84" s="71"/>
      <c r="H84" s="72"/>
      <c r="I84" s="71"/>
      <c r="J84" s="71"/>
      <c r="K84" s="73" t="s">
        <v>148</v>
      </c>
      <c r="L84" s="74">
        <f t="shared" ref="L84:L85" si="1">1/3</f>
        <v>0.33333333333333331</v>
      </c>
      <c r="M84" s="73"/>
      <c r="N84" s="74"/>
      <c r="O84" s="75"/>
      <c r="P84" s="75"/>
      <c r="Q84" s="16"/>
      <c r="R84" s="76"/>
      <c r="S84" s="73"/>
      <c r="T84" s="75"/>
      <c r="U84" s="73"/>
      <c r="V84" s="138"/>
      <c r="W84" s="77"/>
      <c r="X84" s="75"/>
      <c r="Y84" s="72"/>
      <c r="Z84" s="78"/>
      <c r="AA84" s="79"/>
      <c r="AB84" s="79"/>
      <c r="AC84" s="72"/>
      <c r="AD84" s="78"/>
      <c r="AE84" s="79"/>
      <c r="AF84" s="79"/>
      <c r="AG84" s="79"/>
      <c r="AH84" s="79"/>
      <c r="AI84" s="79"/>
      <c r="AJ84" s="79"/>
      <c r="AK84" s="79"/>
      <c r="AL84" s="79" t="s">
        <v>41</v>
      </c>
      <c r="AM84" s="79"/>
      <c r="AN84" s="79"/>
      <c r="AO84" s="139"/>
      <c r="AP84" s="80"/>
      <c r="AR84" s="17"/>
      <c r="AS84" s="34"/>
      <c r="AT84" s="17"/>
      <c r="AU84" s="35"/>
      <c r="AV84" s="35"/>
    </row>
    <row r="85" spans="1:48" s="15" customFormat="1" ht="20.100000000000001" customHeight="1" x14ac:dyDescent="0.25">
      <c r="A85" s="100"/>
      <c r="B85" s="243"/>
      <c r="C85" s="81"/>
      <c r="D85" s="82"/>
      <c r="E85" s="83"/>
      <c r="F85" s="83"/>
      <c r="G85" s="83"/>
      <c r="H85" s="84"/>
      <c r="I85" s="83"/>
      <c r="J85" s="83"/>
      <c r="K85" s="85" t="s">
        <v>148</v>
      </c>
      <c r="L85" s="86">
        <f t="shared" si="1"/>
        <v>0.33333333333333331</v>
      </c>
      <c r="M85" s="85"/>
      <c r="N85" s="86"/>
      <c r="O85" s="87"/>
      <c r="P85" s="87"/>
      <c r="Q85" s="88"/>
      <c r="R85" s="89"/>
      <c r="S85" s="85"/>
      <c r="T85" s="87"/>
      <c r="U85" s="85"/>
      <c r="V85" s="135"/>
      <c r="W85" s="90"/>
      <c r="X85" s="87"/>
      <c r="Y85" s="84"/>
      <c r="Z85" s="91"/>
      <c r="AA85" s="92"/>
      <c r="AB85" s="92"/>
      <c r="AC85" s="84"/>
      <c r="AD85" s="91"/>
      <c r="AE85" s="92"/>
      <c r="AF85" s="92"/>
      <c r="AG85" s="92"/>
      <c r="AH85" s="92"/>
      <c r="AI85" s="92"/>
      <c r="AJ85" s="92"/>
      <c r="AK85" s="92"/>
      <c r="AL85" s="92" t="s">
        <v>41</v>
      </c>
      <c r="AM85" s="92"/>
      <c r="AN85" s="92"/>
      <c r="AO85" s="263"/>
      <c r="AP85" s="93"/>
      <c r="AR85" s="17"/>
      <c r="AS85" s="34"/>
      <c r="AT85" s="17"/>
      <c r="AU85" s="35"/>
      <c r="AV85" s="35"/>
    </row>
    <row r="86" spans="1:48" s="15" customFormat="1" ht="20.100000000000001" customHeight="1" x14ac:dyDescent="0.25">
      <c r="A86" s="99" t="s">
        <v>343</v>
      </c>
      <c r="B86" s="242"/>
      <c r="C86" s="104" t="s">
        <v>728</v>
      </c>
      <c r="D86" s="105" t="s">
        <v>475</v>
      </c>
      <c r="E86" s="106" t="s">
        <v>612</v>
      </c>
      <c r="F86" s="106"/>
      <c r="G86" s="106" t="s">
        <v>668</v>
      </c>
      <c r="H86" s="113" t="s">
        <v>34</v>
      </c>
      <c r="I86" s="106">
        <v>3</v>
      </c>
      <c r="J86" s="106">
        <v>1</v>
      </c>
      <c r="K86" s="107" t="s">
        <v>79</v>
      </c>
      <c r="L86" s="108">
        <v>0.25</v>
      </c>
      <c r="M86" s="107" t="s">
        <v>733</v>
      </c>
      <c r="N86" s="108">
        <v>0.5</v>
      </c>
      <c r="O86" s="109"/>
      <c r="P86" s="109"/>
      <c r="Q86" s="108" t="s">
        <v>41</v>
      </c>
      <c r="R86" s="134" t="s">
        <v>9</v>
      </c>
      <c r="S86" s="107" t="s">
        <v>82</v>
      </c>
      <c r="T86" s="109">
        <v>0.25</v>
      </c>
      <c r="U86" s="107" t="s">
        <v>733</v>
      </c>
      <c r="V86" s="136">
        <v>0.5</v>
      </c>
      <c r="W86" s="112"/>
      <c r="X86" s="109"/>
      <c r="Y86" s="113" t="s">
        <v>41</v>
      </c>
      <c r="Z86" s="114">
        <v>15</v>
      </c>
      <c r="AA86" s="116"/>
      <c r="AB86" s="116">
        <v>12</v>
      </c>
      <c r="AC86" s="113"/>
      <c r="AD86" s="114" t="s">
        <v>34</v>
      </c>
      <c r="AE86" s="116"/>
      <c r="AF86" s="116"/>
      <c r="AG86" s="116"/>
      <c r="AH86" s="116"/>
      <c r="AI86" s="116"/>
      <c r="AJ86" s="116"/>
      <c r="AK86" s="116"/>
      <c r="AL86" s="116"/>
      <c r="AM86" s="116" t="s">
        <v>34</v>
      </c>
      <c r="AN86" s="116"/>
      <c r="AO86" s="260"/>
      <c r="AP86" s="115"/>
      <c r="AR86" s="17">
        <f>SUM(Z86:AC86)</f>
        <v>27</v>
      </c>
      <c r="AS86" s="34">
        <f>AR86/I86</f>
        <v>9</v>
      </c>
      <c r="AT86" s="17"/>
      <c r="AU86" s="35">
        <f>L86+L87+N86</f>
        <v>1</v>
      </c>
      <c r="AV86" s="35">
        <f>T86+T87+V86</f>
        <v>1</v>
      </c>
    </row>
    <row r="87" spans="1:48" s="15" customFormat="1" ht="20.100000000000001" customHeight="1" x14ac:dyDescent="0.25">
      <c r="A87" s="100"/>
      <c r="B87" s="243"/>
      <c r="C87" s="81"/>
      <c r="D87" s="82"/>
      <c r="E87" s="83"/>
      <c r="F87" s="83"/>
      <c r="G87" s="83"/>
      <c r="H87" s="84"/>
      <c r="I87" s="83"/>
      <c r="J87" s="83"/>
      <c r="K87" s="85" t="s">
        <v>79</v>
      </c>
      <c r="L87" s="86">
        <v>0.25</v>
      </c>
      <c r="M87" s="85"/>
      <c r="N87" s="86"/>
      <c r="O87" s="87"/>
      <c r="P87" s="87"/>
      <c r="Q87" s="88"/>
      <c r="R87" s="89"/>
      <c r="S87" s="85" t="s">
        <v>82</v>
      </c>
      <c r="T87" s="87">
        <v>0.25</v>
      </c>
      <c r="U87" s="85"/>
      <c r="V87" s="135"/>
      <c r="W87" s="90"/>
      <c r="X87" s="87"/>
      <c r="Y87" s="84"/>
      <c r="Z87" s="91"/>
      <c r="AA87" s="92"/>
      <c r="AB87" s="92"/>
      <c r="AC87" s="84"/>
      <c r="AD87" s="91" t="s">
        <v>34</v>
      </c>
      <c r="AE87" s="92"/>
      <c r="AF87" s="92"/>
      <c r="AG87" s="92"/>
      <c r="AH87" s="92"/>
      <c r="AI87" s="92"/>
      <c r="AJ87" s="92"/>
      <c r="AK87" s="92"/>
      <c r="AL87" s="92"/>
      <c r="AM87" s="92" t="s">
        <v>34</v>
      </c>
      <c r="AN87" s="92"/>
      <c r="AO87" s="263"/>
      <c r="AP87" s="93"/>
      <c r="AR87" s="17"/>
      <c r="AS87" s="34"/>
      <c r="AT87" s="17"/>
      <c r="AU87" s="35"/>
      <c r="AV87" s="35"/>
    </row>
    <row r="88" spans="1:48" s="15" customFormat="1" ht="20.100000000000001" customHeight="1" x14ac:dyDescent="0.25">
      <c r="A88" s="99" t="s">
        <v>344</v>
      </c>
      <c r="B88" s="242"/>
      <c r="C88" s="104" t="s">
        <v>728</v>
      </c>
      <c r="D88" s="105" t="s">
        <v>476</v>
      </c>
      <c r="E88" s="106"/>
      <c r="F88" s="106"/>
      <c r="G88" s="106" t="s">
        <v>669</v>
      </c>
      <c r="H88" s="113" t="s">
        <v>34</v>
      </c>
      <c r="I88" s="106">
        <v>6</v>
      </c>
      <c r="J88" s="106">
        <v>2</v>
      </c>
      <c r="K88" s="107" t="s">
        <v>79</v>
      </c>
      <c r="L88" s="108">
        <v>0.25</v>
      </c>
      <c r="M88" s="107" t="s">
        <v>733</v>
      </c>
      <c r="N88" s="108">
        <v>0.5</v>
      </c>
      <c r="O88" s="109"/>
      <c r="P88" s="109"/>
      <c r="Q88" s="108" t="s">
        <v>41</v>
      </c>
      <c r="R88" s="134" t="s">
        <v>9</v>
      </c>
      <c r="S88" s="107" t="s">
        <v>82</v>
      </c>
      <c r="T88" s="109">
        <v>0.25</v>
      </c>
      <c r="U88" s="107"/>
      <c r="V88" s="136">
        <v>0.5</v>
      </c>
      <c r="W88" s="112"/>
      <c r="X88" s="109"/>
      <c r="Y88" s="113" t="s">
        <v>41</v>
      </c>
      <c r="Z88" s="114">
        <v>18</v>
      </c>
      <c r="AA88" s="116"/>
      <c r="AB88" s="116">
        <v>21</v>
      </c>
      <c r="AC88" s="113">
        <v>21</v>
      </c>
      <c r="AD88" s="114"/>
      <c r="AE88" s="116"/>
      <c r="AF88" s="116"/>
      <c r="AG88" s="116"/>
      <c r="AH88" s="116"/>
      <c r="AI88" s="116"/>
      <c r="AJ88" s="116"/>
      <c r="AK88" s="116"/>
      <c r="AL88" s="116"/>
      <c r="AM88" s="116" t="s">
        <v>34</v>
      </c>
      <c r="AN88" s="116"/>
      <c r="AO88" s="260"/>
      <c r="AP88" s="115"/>
      <c r="AR88" s="17">
        <f>SUM(Z88:AC88)</f>
        <v>60</v>
      </c>
      <c r="AS88" s="34">
        <f>AR88/I88</f>
        <v>10</v>
      </c>
      <c r="AT88" s="17"/>
      <c r="AU88" s="35">
        <f>L88+L89+N88</f>
        <v>1</v>
      </c>
      <c r="AV88" s="35">
        <f>T88+T89+V88</f>
        <v>1</v>
      </c>
    </row>
    <row r="89" spans="1:48" s="15" customFormat="1" ht="20.100000000000001" customHeight="1" x14ac:dyDescent="0.25">
      <c r="A89" s="100"/>
      <c r="B89" s="243"/>
      <c r="C89" s="81"/>
      <c r="D89" s="82"/>
      <c r="E89" s="83"/>
      <c r="F89" s="83"/>
      <c r="G89" s="83"/>
      <c r="H89" s="84"/>
      <c r="I89" s="83"/>
      <c r="J89" s="83"/>
      <c r="K89" s="85" t="s">
        <v>79</v>
      </c>
      <c r="L89" s="86">
        <v>0.25</v>
      </c>
      <c r="M89" s="85"/>
      <c r="N89" s="86"/>
      <c r="O89" s="87"/>
      <c r="P89" s="87"/>
      <c r="Q89" s="88"/>
      <c r="R89" s="89"/>
      <c r="S89" s="85" t="s">
        <v>82</v>
      </c>
      <c r="T89" s="87">
        <v>0.25</v>
      </c>
      <c r="U89" s="85"/>
      <c r="V89" s="135"/>
      <c r="W89" s="90"/>
      <c r="X89" s="87"/>
      <c r="Y89" s="84"/>
      <c r="Z89" s="91"/>
      <c r="AA89" s="92"/>
      <c r="AB89" s="92"/>
      <c r="AC89" s="84"/>
      <c r="AD89" s="91"/>
      <c r="AE89" s="92"/>
      <c r="AF89" s="92"/>
      <c r="AG89" s="92"/>
      <c r="AH89" s="92"/>
      <c r="AI89" s="92"/>
      <c r="AJ89" s="92"/>
      <c r="AK89" s="92"/>
      <c r="AL89" s="92"/>
      <c r="AM89" s="92" t="s">
        <v>34</v>
      </c>
      <c r="AN89" s="92"/>
      <c r="AO89" s="263"/>
      <c r="AP89" s="93"/>
      <c r="AR89" s="17"/>
      <c r="AS89" s="34"/>
      <c r="AT89" s="17"/>
      <c r="AU89" s="35"/>
      <c r="AV89" s="35"/>
    </row>
    <row r="90" spans="1:48" s="15" customFormat="1" ht="20.100000000000001" customHeight="1" x14ac:dyDescent="0.25">
      <c r="A90" s="99" t="s">
        <v>343</v>
      </c>
      <c r="B90" s="242"/>
      <c r="C90" s="104" t="s">
        <v>728</v>
      </c>
      <c r="D90" s="105" t="s">
        <v>477</v>
      </c>
      <c r="E90" s="106"/>
      <c r="F90" s="106"/>
      <c r="G90" s="106" t="s">
        <v>670</v>
      </c>
      <c r="H90" s="113" t="s">
        <v>34</v>
      </c>
      <c r="I90" s="106">
        <v>3</v>
      </c>
      <c r="J90" s="106">
        <v>1</v>
      </c>
      <c r="K90" s="107" t="s">
        <v>79</v>
      </c>
      <c r="L90" s="108">
        <v>0.25</v>
      </c>
      <c r="M90" s="107" t="s">
        <v>733</v>
      </c>
      <c r="N90" s="108">
        <v>0.5</v>
      </c>
      <c r="O90" s="109"/>
      <c r="P90" s="109"/>
      <c r="Q90" s="108" t="s">
        <v>41</v>
      </c>
      <c r="R90" s="134" t="s">
        <v>9</v>
      </c>
      <c r="S90" s="107" t="s">
        <v>82</v>
      </c>
      <c r="T90" s="109">
        <v>0.25</v>
      </c>
      <c r="U90" s="107" t="s">
        <v>733</v>
      </c>
      <c r="V90" s="136">
        <v>0.5</v>
      </c>
      <c r="W90" s="112"/>
      <c r="X90" s="109"/>
      <c r="Y90" s="113" t="s">
        <v>41</v>
      </c>
      <c r="Z90" s="114">
        <v>15</v>
      </c>
      <c r="AA90" s="116"/>
      <c r="AB90" s="116">
        <v>12</v>
      </c>
      <c r="AC90" s="113"/>
      <c r="AD90" s="114"/>
      <c r="AE90" s="116" t="s">
        <v>34</v>
      </c>
      <c r="AF90" s="116"/>
      <c r="AG90" s="116"/>
      <c r="AH90" s="116"/>
      <c r="AI90" s="116"/>
      <c r="AJ90" s="116"/>
      <c r="AK90" s="116"/>
      <c r="AL90" s="116"/>
      <c r="AM90" s="116"/>
      <c r="AN90" s="116"/>
      <c r="AO90" s="260"/>
      <c r="AP90" s="115"/>
      <c r="AR90" s="17">
        <f>SUM(Z90:AC90)</f>
        <v>27</v>
      </c>
      <c r="AS90" s="34">
        <f>AR90/I90</f>
        <v>9</v>
      </c>
      <c r="AT90" s="17"/>
      <c r="AU90" s="35">
        <f>L90+L91+N90</f>
        <v>1</v>
      </c>
      <c r="AV90" s="35">
        <f>T90+T91+V90</f>
        <v>1</v>
      </c>
    </row>
    <row r="91" spans="1:48" s="15" customFormat="1" ht="20.100000000000001" customHeight="1" x14ac:dyDescent="0.25">
      <c r="A91" s="98"/>
      <c r="B91" s="244"/>
      <c r="C91" s="161"/>
      <c r="D91" s="70"/>
      <c r="E91" s="71"/>
      <c r="F91" s="71"/>
      <c r="G91" s="71"/>
      <c r="H91" s="72"/>
      <c r="I91" s="71"/>
      <c r="J91" s="71"/>
      <c r="K91" s="73" t="s">
        <v>79</v>
      </c>
      <c r="L91" s="74">
        <v>0.25</v>
      </c>
      <c r="M91" s="73"/>
      <c r="N91" s="74"/>
      <c r="O91" s="75"/>
      <c r="P91" s="75"/>
      <c r="Q91" s="16"/>
      <c r="R91" s="76"/>
      <c r="S91" s="73" t="s">
        <v>82</v>
      </c>
      <c r="T91" s="75">
        <v>0.25</v>
      </c>
      <c r="U91" s="73"/>
      <c r="V91" s="138"/>
      <c r="W91" s="77"/>
      <c r="X91" s="75"/>
      <c r="Y91" s="72"/>
      <c r="Z91" s="78"/>
      <c r="AA91" s="79"/>
      <c r="AB91" s="79"/>
      <c r="AC91" s="72"/>
      <c r="AD91" s="78"/>
      <c r="AE91" s="79" t="s">
        <v>34</v>
      </c>
      <c r="AF91" s="79"/>
      <c r="AG91" s="79"/>
      <c r="AH91" s="79"/>
      <c r="AI91" s="79"/>
      <c r="AJ91" s="79"/>
      <c r="AK91" s="79"/>
      <c r="AL91" s="79"/>
      <c r="AM91" s="79"/>
      <c r="AN91" s="79"/>
      <c r="AO91" s="139"/>
      <c r="AP91" s="80"/>
      <c r="AR91" s="17"/>
      <c r="AS91" s="34"/>
      <c r="AT91" s="17"/>
      <c r="AU91" s="35"/>
      <c r="AV91" s="35"/>
    </row>
    <row r="92" spans="1:48" s="15" customFormat="1" ht="20.100000000000001" customHeight="1" x14ac:dyDescent="0.25">
      <c r="A92" s="99"/>
      <c r="B92" s="242"/>
      <c r="C92" s="104"/>
      <c r="D92" s="105" t="s">
        <v>866</v>
      </c>
      <c r="E92" s="106"/>
      <c r="F92" s="106"/>
      <c r="G92" s="106" t="s">
        <v>932</v>
      </c>
      <c r="H92" s="113"/>
      <c r="I92" s="106">
        <v>9</v>
      </c>
      <c r="J92" s="106">
        <v>3</v>
      </c>
      <c r="K92" s="107"/>
      <c r="L92" s="108"/>
      <c r="M92" s="107"/>
      <c r="N92" s="108"/>
      <c r="O92" s="109"/>
      <c r="P92" s="109"/>
      <c r="Q92" s="110"/>
      <c r="R92" s="134"/>
      <c r="S92" s="107"/>
      <c r="T92" s="109"/>
      <c r="U92" s="107"/>
      <c r="V92" s="136"/>
      <c r="W92" s="112"/>
      <c r="X92" s="109"/>
      <c r="Y92" s="113"/>
      <c r="Z92" s="132"/>
      <c r="AA92" s="116"/>
      <c r="AB92" s="116"/>
      <c r="AC92" s="110"/>
      <c r="AD92" s="114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260"/>
      <c r="AP92" s="115" t="s">
        <v>34</v>
      </c>
      <c r="AR92" s="17"/>
      <c r="AS92" s="34"/>
      <c r="AT92" s="17"/>
      <c r="AU92" s="35"/>
      <c r="AV92" s="35"/>
    </row>
    <row r="93" spans="1:48" s="15" customFormat="1" ht="20.100000000000001" customHeight="1" x14ac:dyDescent="0.25">
      <c r="A93" s="100"/>
      <c r="B93" s="243"/>
      <c r="C93" s="81"/>
      <c r="D93" s="82"/>
      <c r="E93" s="83"/>
      <c r="F93" s="83"/>
      <c r="G93" s="83"/>
      <c r="H93" s="84"/>
      <c r="I93" s="83"/>
      <c r="J93" s="83"/>
      <c r="K93" s="85"/>
      <c r="L93" s="86"/>
      <c r="M93" s="85"/>
      <c r="N93" s="86"/>
      <c r="O93" s="87"/>
      <c r="P93" s="87"/>
      <c r="Q93" s="88"/>
      <c r="R93" s="89"/>
      <c r="S93" s="85"/>
      <c r="T93" s="87"/>
      <c r="U93" s="85"/>
      <c r="V93" s="135"/>
      <c r="W93" s="90"/>
      <c r="X93" s="87"/>
      <c r="Y93" s="84"/>
      <c r="Z93" s="133"/>
      <c r="AA93" s="92"/>
      <c r="AB93" s="92"/>
      <c r="AC93" s="88"/>
      <c r="AD93" s="91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263"/>
      <c r="AP93" s="93" t="s">
        <v>34</v>
      </c>
      <c r="AR93" s="17"/>
      <c r="AS93" s="34"/>
      <c r="AT93" s="17"/>
      <c r="AU93" s="35"/>
      <c r="AV93" s="35"/>
    </row>
    <row r="94" spans="1:48" s="15" customFormat="1" ht="20.100000000000001" customHeight="1" x14ac:dyDescent="0.25">
      <c r="A94" s="98"/>
      <c r="B94" s="244"/>
      <c r="C94" s="161"/>
      <c r="D94" s="70" t="s">
        <v>867</v>
      </c>
      <c r="E94" s="71"/>
      <c r="F94" s="71"/>
      <c r="G94" s="71" t="s">
        <v>933</v>
      </c>
      <c r="H94" s="72"/>
      <c r="I94" s="71">
        <v>3</v>
      </c>
      <c r="J94" s="71">
        <v>1</v>
      </c>
      <c r="K94" s="73"/>
      <c r="L94" s="74"/>
      <c r="M94" s="73"/>
      <c r="N94" s="74"/>
      <c r="O94" s="75"/>
      <c r="P94" s="75"/>
      <c r="Q94" s="16"/>
      <c r="R94" s="76"/>
      <c r="S94" s="73"/>
      <c r="T94" s="75"/>
      <c r="U94" s="73"/>
      <c r="V94" s="138"/>
      <c r="W94" s="77"/>
      <c r="X94" s="75"/>
      <c r="Y94" s="72"/>
      <c r="Z94" s="131"/>
      <c r="AA94" s="79"/>
      <c r="AB94" s="79"/>
      <c r="AC94" s="16"/>
      <c r="AD94" s="78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139"/>
      <c r="AP94" s="80" t="s">
        <v>34</v>
      </c>
      <c r="AR94" s="17"/>
      <c r="AS94" s="34"/>
      <c r="AT94" s="17"/>
      <c r="AU94" s="35"/>
      <c r="AV94" s="35"/>
    </row>
    <row r="95" spans="1:48" s="15" customFormat="1" ht="20.100000000000001" customHeight="1" x14ac:dyDescent="0.25">
      <c r="A95" s="98"/>
      <c r="B95" s="244"/>
      <c r="C95" s="161"/>
      <c r="D95" s="70"/>
      <c r="E95" s="71"/>
      <c r="F95" s="71"/>
      <c r="G95" s="71"/>
      <c r="H95" s="72"/>
      <c r="I95" s="71"/>
      <c r="J95" s="71"/>
      <c r="K95" s="73"/>
      <c r="L95" s="74"/>
      <c r="M95" s="73"/>
      <c r="N95" s="74"/>
      <c r="O95" s="75"/>
      <c r="P95" s="75"/>
      <c r="Q95" s="16"/>
      <c r="R95" s="76"/>
      <c r="S95" s="73"/>
      <c r="T95" s="75"/>
      <c r="U95" s="73"/>
      <c r="V95" s="138"/>
      <c r="W95" s="77"/>
      <c r="X95" s="75"/>
      <c r="Y95" s="72"/>
      <c r="Z95" s="131"/>
      <c r="AA95" s="79"/>
      <c r="AB95" s="79"/>
      <c r="AC95" s="16"/>
      <c r="AD95" s="78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139"/>
      <c r="AP95" s="80" t="s">
        <v>34</v>
      </c>
      <c r="AR95" s="17"/>
      <c r="AS95" s="34"/>
      <c r="AT95" s="17"/>
      <c r="AU95" s="35"/>
      <c r="AV95" s="35"/>
    </row>
    <row r="96" spans="1:48" s="15" customFormat="1" ht="20.100000000000001" customHeight="1" x14ac:dyDescent="0.25">
      <c r="A96" s="433"/>
      <c r="B96" s="273"/>
      <c r="C96" s="104"/>
      <c r="D96" s="105" t="s">
        <v>597</v>
      </c>
      <c r="F96" s="106"/>
      <c r="G96" s="106" t="s">
        <v>980</v>
      </c>
      <c r="H96" s="113" t="s">
        <v>34</v>
      </c>
      <c r="I96" s="106">
        <v>3</v>
      </c>
      <c r="J96" s="106">
        <v>1</v>
      </c>
      <c r="K96" s="107"/>
      <c r="L96" s="108"/>
      <c r="M96" s="107"/>
      <c r="N96" s="108"/>
      <c r="O96" s="109"/>
      <c r="P96" s="109"/>
      <c r="Q96" s="110" t="s">
        <v>41</v>
      </c>
      <c r="R96" s="134" t="s">
        <v>9</v>
      </c>
      <c r="S96" s="107"/>
      <c r="T96" s="111"/>
      <c r="U96" s="107"/>
      <c r="V96" s="136"/>
      <c r="W96" s="112"/>
      <c r="X96" s="109"/>
      <c r="Y96" s="113" t="s">
        <v>41</v>
      </c>
      <c r="Z96" s="394">
        <f>Z97+Z98</f>
        <v>0</v>
      </c>
      <c r="AA96" s="394">
        <f>AA97+AA98</f>
        <v>0</v>
      </c>
      <c r="AB96" s="394">
        <f>AB97+AB98</f>
        <v>24</v>
      </c>
      <c r="AC96" s="394">
        <f>AC97+AC98</f>
        <v>0</v>
      </c>
      <c r="AD96" s="114" t="s">
        <v>596</v>
      </c>
      <c r="AE96" s="116" t="s">
        <v>596</v>
      </c>
      <c r="AF96" s="116" t="s">
        <v>596</v>
      </c>
      <c r="AG96" s="116" t="s">
        <v>596</v>
      </c>
      <c r="AH96" s="116"/>
      <c r="AI96" s="116"/>
      <c r="AJ96" s="116"/>
      <c r="AK96" s="116"/>
      <c r="AL96" s="116" t="s">
        <v>596</v>
      </c>
      <c r="AM96" s="116" t="s">
        <v>596</v>
      </c>
      <c r="AN96" s="116" t="s">
        <v>596</v>
      </c>
      <c r="AO96" s="260" t="s">
        <v>596</v>
      </c>
      <c r="AP96" s="115"/>
      <c r="AR96" s="17">
        <f>AR97+AR98</f>
        <v>24</v>
      </c>
      <c r="AS96" s="34">
        <f>AR96/I96</f>
        <v>8</v>
      </c>
      <c r="AT96" s="17"/>
      <c r="AU96" s="35"/>
      <c r="AV96" s="35"/>
    </row>
    <row r="97" spans="1:48" s="15" customFormat="1" ht="20.100000000000001" customHeight="1" x14ac:dyDescent="0.25">
      <c r="A97" s="98" t="s">
        <v>600</v>
      </c>
      <c r="B97" s="244"/>
      <c r="C97" s="299"/>
      <c r="D97" s="147" t="s">
        <v>66</v>
      </c>
      <c r="E97" s="71"/>
      <c r="F97" s="71"/>
      <c r="G97" s="71" t="s">
        <v>976</v>
      </c>
      <c r="H97" s="72"/>
      <c r="I97" s="71"/>
      <c r="J97" s="71"/>
      <c r="K97" s="73"/>
      <c r="L97" s="74"/>
      <c r="M97" s="73" t="s">
        <v>81</v>
      </c>
      <c r="N97" s="74"/>
      <c r="O97" s="75"/>
      <c r="P97" s="75"/>
      <c r="Q97" s="16"/>
      <c r="R97" s="76"/>
      <c r="S97" s="73" t="s">
        <v>81</v>
      </c>
      <c r="T97" s="74"/>
      <c r="U97" s="73"/>
      <c r="V97" s="138"/>
      <c r="W97" s="77"/>
      <c r="X97" s="75"/>
      <c r="Y97" s="72"/>
      <c r="Z97" s="78"/>
      <c r="AA97" s="79"/>
      <c r="AB97" s="79">
        <v>22</v>
      </c>
      <c r="AC97" s="80"/>
      <c r="AD97" s="78" t="s">
        <v>596</v>
      </c>
      <c r="AE97" s="79" t="s">
        <v>596</v>
      </c>
      <c r="AF97" s="79" t="s">
        <v>596</v>
      </c>
      <c r="AG97" s="79" t="s">
        <v>596</v>
      </c>
      <c r="AH97" s="79"/>
      <c r="AI97" s="79"/>
      <c r="AJ97" s="79"/>
      <c r="AK97" s="79"/>
      <c r="AL97" s="79" t="s">
        <v>596</v>
      </c>
      <c r="AM97" s="79" t="s">
        <v>596</v>
      </c>
      <c r="AN97" s="79" t="s">
        <v>596</v>
      </c>
      <c r="AO97" s="139" t="s">
        <v>596</v>
      </c>
      <c r="AP97" s="80"/>
      <c r="AR97" s="17">
        <f>SUM(Z97:AC97)</f>
        <v>22</v>
      </c>
      <c r="AS97" s="34"/>
      <c r="AT97" s="17"/>
      <c r="AU97" s="35"/>
      <c r="AV97" s="35"/>
    </row>
    <row r="98" spans="1:48" s="267" customFormat="1" ht="20.100000000000001" customHeight="1" thickBot="1" x14ac:dyDescent="0.3">
      <c r="A98" s="444" t="s">
        <v>345</v>
      </c>
      <c r="B98" s="300"/>
      <c r="C98" s="301"/>
      <c r="D98" s="302" t="s">
        <v>65</v>
      </c>
      <c r="E98" s="303"/>
      <c r="F98" s="303"/>
      <c r="G98" s="303" t="s">
        <v>981</v>
      </c>
      <c r="H98" s="304"/>
      <c r="I98" s="303"/>
      <c r="J98" s="303"/>
      <c r="K98" s="305"/>
      <c r="L98" s="306"/>
      <c r="M98" s="307"/>
      <c r="N98" s="306"/>
      <c r="O98" s="308"/>
      <c r="P98" s="308"/>
      <c r="Q98" s="309"/>
      <c r="R98" s="310"/>
      <c r="S98" s="307"/>
      <c r="T98" s="306"/>
      <c r="U98" s="308"/>
      <c r="V98" s="309"/>
      <c r="W98" s="307"/>
      <c r="X98" s="308"/>
      <c r="Y98" s="309"/>
      <c r="Z98" s="311"/>
      <c r="AA98" s="312"/>
      <c r="AB98" s="312">
        <v>2</v>
      </c>
      <c r="AC98" s="313"/>
      <c r="AD98" s="283" t="s">
        <v>596</v>
      </c>
      <c r="AE98" s="284" t="s">
        <v>596</v>
      </c>
      <c r="AF98" s="284" t="s">
        <v>596</v>
      </c>
      <c r="AG98" s="284" t="s">
        <v>596</v>
      </c>
      <c r="AH98" s="284"/>
      <c r="AI98" s="284"/>
      <c r="AJ98" s="284"/>
      <c r="AK98" s="284"/>
      <c r="AL98" s="284" t="s">
        <v>596</v>
      </c>
      <c r="AM98" s="284" t="s">
        <v>596</v>
      </c>
      <c r="AN98" s="284" t="s">
        <v>596</v>
      </c>
      <c r="AO98" s="407" t="s">
        <v>596</v>
      </c>
      <c r="AP98" s="285"/>
      <c r="AR98" s="268">
        <f>SUM(Z98:AC98)</f>
        <v>2</v>
      </c>
      <c r="AS98" s="269"/>
      <c r="AT98" s="268"/>
      <c r="AU98" s="270"/>
      <c r="AV98" s="270"/>
    </row>
    <row r="99" spans="1:48" s="8" customFormat="1" ht="20.100000000000001" customHeight="1" thickBot="1" x14ac:dyDescent="0.3">
      <c r="A99" s="438"/>
      <c r="B99" s="29"/>
      <c r="C99" s="19"/>
      <c r="D99" s="526" t="s">
        <v>4</v>
      </c>
      <c r="E99" s="518"/>
      <c r="F99" s="518"/>
      <c r="G99" s="518"/>
      <c r="H99" s="519"/>
      <c r="I99" s="215"/>
      <c r="J99" s="417"/>
      <c r="K99" s="521"/>
      <c r="L99" s="521"/>
      <c r="M99" s="521"/>
      <c r="N99" s="521"/>
      <c r="O99" s="216"/>
      <c r="P99" s="216"/>
      <c r="Q99" s="418"/>
      <c r="R99" s="418"/>
      <c r="S99" s="518"/>
      <c r="T99" s="518"/>
      <c r="U99" s="518"/>
      <c r="V99" s="519"/>
      <c r="W99" s="520"/>
      <c r="X99" s="521"/>
      <c r="Y99" s="522"/>
      <c r="Z99" s="395">
        <f>SUM(Z14:Z98)</f>
        <v>336</v>
      </c>
      <c r="AA99" s="396">
        <f>SUM(AA14:AA98)</f>
        <v>230</v>
      </c>
      <c r="AB99" s="396">
        <f>SUM(AB14:AB98)</f>
        <v>636.5</v>
      </c>
      <c r="AC99" s="397">
        <f>SUM(AC14:AC98)</f>
        <v>329</v>
      </c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R99" s="9"/>
      <c r="AS99" s="10"/>
      <c r="AT99" s="9"/>
      <c r="AU99" s="11"/>
      <c r="AV99" s="11"/>
    </row>
    <row r="100" spans="1:48" s="25" customFormat="1" ht="20.100000000000001" customHeight="1" x14ac:dyDescent="0.25">
      <c r="C100" s="19"/>
      <c r="D100" s="12" t="s">
        <v>418</v>
      </c>
      <c r="E100" s="179" t="s">
        <v>823</v>
      </c>
      <c r="F100" s="179"/>
      <c r="G100" s="23"/>
      <c r="H100" s="23"/>
      <c r="I100" s="23"/>
      <c r="J100" s="23"/>
      <c r="K100" s="23"/>
      <c r="L100" s="24"/>
      <c r="M100" s="23"/>
      <c r="N100" s="24"/>
      <c r="O100" s="24"/>
      <c r="P100" s="24"/>
      <c r="Q100" s="23"/>
      <c r="R100" s="23"/>
      <c r="S100" s="23"/>
      <c r="T100" s="24"/>
      <c r="V100" s="24"/>
      <c r="W100" s="24"/>
      <c r="X100" s="24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R100" s="23"/>
      <c r="AS100" s="68"/>
      <c r="AT100" s="23"/>
      <c r="AU100" s="69"/>
      <c r="AV100" s="69"/>
    </row>
    <row r="101" spans="1:48" s="25" customFormat="1" ht="20.100000000000001" customHeight="1" x14ac:dyDescent="0.25">
      <c r="A101" s="438"/>
      <c r="B101" s="19"/>
      <c r="C101" s="19"/>
      <c r="E101" s="179" t="s">
        <v>440</v>
      </c>
      <c r="F101" s="179"/>
      <c r="G101" s="23"/>
      <c r="H101" s="23"/>
      <c r="I101" s="23"/>
      <c r="J101" s="23"/>
      <c r="K101" s="23"/>
      <c r="L101" s="24"/>
      <c r="M101" s="23"/>
      <c r="N101" s="24"/>
      <c r="O101" s="24"/>
      <c r="P101" s="24"/>
      <c r="Q101" s="23"/>
      <c r="R101" s="23"/>
      <c r="S101" s="23"/>
      <c r="T101" s="24"/>
      <c r="V101" s="24"/>
      <c r="W101" s="24"/>
      <c r="X101" s="24"/>
      <c r="Y101" s="23"/>
      <c r="Z101" s="23"/>
      <c r="AA101" s="23"/>
      <c r="AB101" s="23"/>
      <c r="AC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R101" s="23"/>
      <c r="AS101" s="68"/>
      <c r="AT101" s="23"/>
      <c r="AU101" s="69"/>
      <c r="AV101" s="69"/>
    </row>
    <row r="102" spans="1:48" s="25" customFormat="1" ht="20.100000000000001" customHeight="1" x14ac:dyDescent="0.25">
      <c r="A102" s="438"/>
      <c r="B102" s="19"/>
      <c r="C102" s="19"/>
      <c r="E102" s="179"/>
      <c r="F102" s="179"/>
      <c r="G102" s="23"/>
      <c r="H102" s="23"/>
      <c r="I102" s="23"/>
      <c r="J102" s="23"/>
      <c r="K102" s="23"/>
      <c r="L102" s="24"/>
      <c r="M102" s="23"/>
      <c r="N102" s="24"/>
      <c r="O102" s="24"/>
      <c r="P102" s="24"/>
      <c r="Q102" s="23"/>
      <c r="R102" s="23"/>
      <c r="S102" s="23"/>
      <c r="T102" s="24"/>
      <c r="V102" s="24"/>
      <c r="W102" s="24"/>
      <c r="X102" s="24"/>
      <c r="Y102" s="23"/>
      <c r="Z102" s="23"/>
      <c r="AA102" s="23"/>
      <c r="AB102" s="23"/>
      <c r="AC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R102" s="23"/>
      <c r="AS102" s="68"/>
      <c r="AT102" s="20"/>
      <c r="AU102" s="176"/>
      <c r="AV102" s="176"/>
    </row>
    <row r="103" spans="1:48" s="25" customFormat="1" ht="20.100000000000001" customHeight="1" x14ac:dyDescent="0.25">
      <c r="A103" s="438"/>
      <c r="B103" s="19"/>
      <c r="C103" s="19"/>
      <c r="E103" s="179"/>
      <c r="F103" s="179"/>
      <c r="G103" s="23"/>
      <c r="H103" s="23"/>
      <c r="I103" s="23"/>
      <c r="J103" s="23"/>
      <c r="K103" s="211" t="s">
        <v>522</v>
      </c>
      <c r="L103" s="24"/>
      <c r="M103" s="24"/>
      <c r="N103" s="23"/>
      <c r="O103" s="23"/>
      <c r="P103" s="23"/>
      <c r="Q103" s="24"/>
      <c r="S103" s="24"/>
      <c r="T103" s="24"/>
      <c r="U103" s="24"/>
      <c r="Y103" s="23"/>
      <c r="Z103" s="23"/>
      <c r="AA103" s="23"/>
      <c r="AB103" s="23"/>
      <c r="AC103" s="23"/>
      <c r="AD103" s="181" t="s">
        <v>517</v>
      </c>
      <c r="AE103" s="23"/>
      <c r="AF103" s="23"/>
      <c r="AG103" s="23"/>
      <c r="AH103" s="23"/>
      <c r="AI103" s="23"/>
      <c r="AJ103" s="23"/>
      <c r="AK103" s="23"/>
      <c r="AL103" s="23"/>
      <c r="AN103" s="23"/>
      <c r="AO103" s="68"/>
      <c r="AP103" s="68"/>
      <c r="AQ103" s="23"/>
      <c r="AR103" s="69"/>
      <c r="AS103" s="68"/>
      <c r="AT103" s="183"/>
      <c r="AU103" s="183"/>
      <c r="AV103" s="183"/>
    </row>
    <row r="104" spans="1:48" s="25" customFormat="1" ht="20.100000000000001" customHeight="1" x14ac:dyDescent="0.25">
      <c r="A104" s="438"/>
      <c r="B104" s="19"/>
      <c r="C104" s="19"/>
      <c r="E104" s="179"/>
      <c r="F104" s="179"/>
      <c r="G104" s="23"/>
      <c r="H104" s="181" t="s">
        <v>69</v>
      </c>
      <c r="I104" s="181">
        <f>I14+I18+I36+I48+I63+I70+I86+I96</f>
        <v>30</v>
      </c>
      <c r="J104" s="181">
        <f>J14+J18+J36+J48+J63+J70+J86+J96</f>
        <v>10</v>
      </c>
      <c r="K104" s="195">
        <f>I104+[1]S2!H147</f>
        <v>60</v>
      </c>
      <c r="L104" s="24"/>
      <c r="M104" s="24"/>
      <c r="N104" s="23"/>
      <c r="O104" s="23"/>
      <c r="P104" s="23"/>
      <c r="Q104" s="24"/>
      <c r="S104" s="24"/>
      <c r="T104" s="24"/>
      <c r="U104" s="24"/>
      <c r="Y104" s="181" t="s">
        <v>69</v>
      </c>
      <c r="Z104" s="195">
        <f>Z14+Z18+Z36+Z48+Z63+Z70+Z86+Z96</f>
        <v>67.5</v>
      </c>
      <c r="AA104" s="195">
        <f>AA14+AA18+AA36+AA48+AA63+AA70+AA86+AA96</f>
        <v>23</v>
      </c>
      <c r="AB104" s="195">
        <f>AB14+AB18+AB36+AB48+AB63+AB70+AB86+AB96</f>
        <v>145</v>
      </c>
      <c r="AC104" s="195">
        <f>AC14+AC18+AC36+AC48+AC63+AC70+AC86+AC96</f>
        <v>51</v>
      </c>
      <c r="AD104" s="195">
        <f>SUM(Z104:AC104)</f>
        <v>286.5</v>
      </c>
      <c r="AE104" s="23"/>
      <c r="AF104" s="23"/>
      <c r="AG104" s="23"/>
      <c r="AH104" s="23"/>
      <c r="AI104" s="23"/>
      <c r="AJ104" s="23"/>
      <c r="AK104" s="23"/>
      <c r="AL104" s="23"/>
      <c r="AN104" s="23"/>
      <c r="AO104" s="68"/>
      <c r="AP104" s="68"/>
      <c r="AQ104" s="181" t="s">
        <v>69</v>
      </c>
      <c r="AR104" s="217">
        <f t="shared" ref="AR104:AS104" si="2">AR14+AR18+AR36+AR48+AR63+AR70+AR86+AR96</f>
        <v>286.5</v>
      </c>
      <c r="AS104" s="217">
        <f t="shared" si="2"/>
        <v>76.166666666666657</v>
      </c>
      <c r="AT104" s="22"/>
      <c r="AU104" s="176"/>
      <c r="AV104" s="176"/>
    </row>
    <row r="105" spans="1:48" s="25" customFormat="1" ht="20.100000000000001" customHeight="1" x14ac:dyDescent="0.25">
      <c r="A105" s="438"/>
      <c r="B105" s="19"/>
      <c r="C105" s="19"/>
      <c r="E105" s="179"/>
      <c r="F105" s="179"/>
      <c r="G105" s="23"/>
      <c r="H105" s="181" t="s">
        <v>512</v>
      </c>
      <c r="I105" s="181">
        <f>I16+I25+I40+I57+I63+I75+I90+I96</f>
        <v>30</v>
      </c>
      <c r="J105" s="181">
        <f>J16+J25+J40+J57+J63+J75+J90+J96</f>
        <v>10</v>
      </c>
      <c r="K105" s="195">
        <f>I105+[1]S2!H148</f>
        <v>60</v>
      </c>
      <c r="L105" s="24"/>
      <c r="M105" s="24"/>
      <c r="N105" s="23"/>
      <c r="O105" s="23"/>
      <c r="P105" s="23"/>
      <c r="Q105" s="24"/>
      <c r="S105" s="24"/>
      <c r="T105" s="24"/>
      <c r="U105" s="24"/>
      <c r="Y105" s="181" t="s">
        <v>512</v>
      </c>
      <c r="Z105" s="195">
        <f>Z16+Z25+Z40+Z57+Z63+Z75+Z90+Z96</f>
        <v>67.5</v>
      </c>
      <c r="AA105" s="195">
        <f>AA16+AA25+AA40+AA57+AA63+AA75+AA90+AA96</f>
        <v>23</v>
      </c>
      <c r="AB105" s="195">
        <f>AB16+AB25+AB40+AB57+AB63+AB75+AB90+AB96</f>
        <v>145</v>
      </c>
      <c r="AC105" s="195">
        <f>AC16+AC25+AC40+AC57+AC63+AC75+AC90+AC96</f>
        <v>51</v>
      </c>
      <c r="AD105" s="195">
        <f t="shared" ref="AD105:AD116" si="3">SUM(Z105:AC105)</f>
        <v>286.5</v>
      </c>
      <c r="AE105" s="23"/>
      <c r="AF105" s="23"/>
      <c r="AG105" s="23"/>
      <c r="AH105" s="23"/>
      <c r="AI105" s="23"/>
      <c r="AJ105" s="23"/>
      <c r="AK105" s="23"/>
      <c r="AL105" s="23"/>
      <c r="AN105" s="23"/>
      <c r="AO105" s="68"/>
      <c r="AP105" s="68"/>
      <c r="AQ105" s="181" t="s">
        <v>512</v>
      </c>
      <c r="AR105" s="217">
        <f t="shared" ref="AR105:AS105" si="4">AR16+AR25+AR40+AR57+AR63+AR75+AR90+AR96</f>
        <v>286.5</v>
      </c>
      <c r="AS105" s="217">
        <f t="shared" si="4"/>
        <v>76.166666666666657</v>
      </c>
      <c r="AT105" s="22"/>
      <c r="AU105" s="176"/>
      <c r="AV105" s="176"/>
    </row>
    <row r="106" spans="1:48" s="25" customFormat="1" ht="20.100000000000001" customHeight="1" x14ac:dyDescent="0.25">
      <c r="A106" s="438"/>
      <c r="B106" s="19"/>
      <c r="C106" s="19"/>
      <c r="E106" s="179"/>
      <c r="F106" s="179"/>
      <c r="G106" s="23"/>
      <c r="H106" s="181" t="s">
        <v>71</v>
      </c>
      <c r="I106" s="181">
        <f>I14+I18+I46+I63+I65+I70+I96</f>
        <v>30</v>
      </c>
      <c r="J106" s="181">
        <f>J14+J18+J46+J63+J65+J70+J96</f>
        <v>10</v>
      </c>
      <c r="K106" s="195">
        <f>I106+[1]S2!H149</f>
        <v>60</v>
      </c>
      <c r="L106" s="24"/>
      <c r="M106" s="24"/>
      <c r="N106" s="23"/>
      <c r="O106" s="23"/>
      <c r="P106" s="23"/>
      <c r="Q106" s="24"/>
      <c r="S106" s="24"/>
      <c r="T106" s="24"/>
      <c r="U106" s="24"/>
      <c r="Y106" s="181" t="s">
        <v>71</v>
      </c>
      <c r="Z106" s="195">
        <f>Z14+Z18+Z46+Z63+Z65+Z70+Z96</f>
        <v>58.5</v>
      </c>
      <c r="AA106" s="195">
        <f>AA14+AA18+AA46+AA63+AA65+AA70+AA96</f>
        <v>36</v>
      </c>
      <c r="AB106" s="195">
        <f>AB14+AB18+AB46+AB63+AB65+AB70+AB96</f>
        <v>141</v>
      </c>
      <c r="AC106" s="195">
        <f>AC14+AC18+AC46+AC63+AC65+AC70+AC96</f>
        <v>48</v>
      </c>
      <c r="AD106" s="195">
        <f t="shared" si="3"/>
        <v>283.5</v>
      </c>
      <c r="AE106" s="23"/>
      <c r="AF106" s="23"/>
      <c r="AG106" s="23"/>
      <c r="AH106" s="23"/>
      <c r="AI106" s="23"/>
      <c r="AJ106" s="23"/>
      <c r="AK106" s="23"/>
      <c r="AL106" s="23"/>
      <c r="AN106" s="23"/>
      <c r="AO106" s="68"/>
      <c r="AP106" s="68"/>
      <c r="AQ106" s="181" t="s">
        <v>71</v>
      </c>
      <c r="AR106" s="217">
        <f t="shared" ref="AR106:AS106" si="5">AR14+AR18+AR46+AR63+AR65+AR70+AR96</f>
        <v>283.5</v>
      </c>
      <c r="AS106" s="217">
        <f t="shared" si="5"/>
        <v>66.166666666666657</v>
      </c>
      <c r="AT106" s="22"/>
      <c r="AU106" s="176"/>
      <c r="AV106" s="176"/>
    </row>
    <row r="107" spans="1:48" s="25" customFormat="1" ht="20.100000000000001" customHeight="1" x14ac:dyDescent="0.25">
      <c r="A107" s="438"/>
      <c r="B107" s="19"/>
      <c r="C107" s="19"/>
      <c r="E107" s="179"/>
      <c r="F107" s="179"/>
      <c r="G107" s="23"/>
      <c r="H107" s="181" t="s">
        <v>513</v>
      </c>
      <c r="I107" s="181">
        <f>I16+I25+I46+I63+I65+I75+I96</f>
        <v>30</v>
      </c>
      <c r="J107" s="181">
        <f>J16+J25+J46+J63+J65+J75+J96</f>
        <v>10</v>
      </c>
      <c r="K107" s="195">
        <f>I107+[1]S2!H150</f>
        <v>60</v>
      </c>
      <c r="L107" s="24"/>
      <c r="M107" s="24"/>
      <c r="N107" s="23"/>
      <c r="O107" s="23"/>
      <c r="P107" s="23"/>
      <c r="Q107" s="24"/>
      <c r="S107" s="24"/>
      <c r="T107" s="24"/>
      <c r="U107" s="24"/>
      <c r="Y107" s="181" t="s">
        <v>513</v>
      </c>
      <c r="Z107" s="195">
        <f>Z16+Z25+Z46+Z63+Z65+Z75+Z96</f>
        <v>58.5</v>
      </c>
      <c r="AA107" s="195">
        <f>AA16+AA25+AA46+AA63+AA65+AA75+AA96</f>
        <v>36</v>
      </c>
      <c r="AB107" s="195">
        <f>AB16+AB25+AB46+AB63+AB65+AB75+AB96</f>
        <v>141</v>
      </c>
      <c r="AC107" s="195">
        <f>AC16+AC25+AC46+AC63+AC65+AC75+AC96</f>
        <v>48</v>
      </c>
      <c r="AD107" s="195">
        <f t="shared" si="3"/>
        <v>283.5</v>
      </c>
      <c r="AE107" s="23"/>
      <c r="AF107" s="23"/>
      <c r="AG107" s="23"/>
      <c r="AH107" s="23"/>
      <c r="AI107" s="23"/>
      <c r="AJ107" s="23"/>
      <c r="AK107" s="23"/>
      <c r="AL107" s="23"/>
      <c r="AN107" s="23"/>
      <c r="AO107" s="68"/>
      <c r="AP107" s="68"/>
      <c r="AQ107" s="181" t="s">
        <v>513</v>
      </c>
      <c r="AR107" s="217">
        <f t="shared" ref="AR107:AS107" si="6">AR16+AR25+AR46+AR63+AR65+AR75+AR96</f>
        <v>283.5</v>
      </c>
      <c r="AS107" s="217">
        <f t="shared" si="6"/>
        <v>66.166666666666657</v>
      </c>
      <c r="AT107" s="22"/>
      <c r="AU107" s="176"/>
      <c r="AV107" s="176"/>
    </row>
    <row r="108" spans="1:48" s="25" customFormat="1" ht="20.100000000000001" customHeight="1" x14ac:dyDescent="0.25">
      <c r="A108" s="438"/>
      <c r="B108" s="19"/>
      <c r="C108" s="19"/>
      <c r="E108" s="179"/>
      <c r="F108" s="179"/>
      <c r="G108" s="23"/>
      <c r="H108" s="181" t="s">
        <v>72</v>
      </c>
      <c r="I108" s="181">
        <f>I18+I30+I53+I55+I61+I68</f>
        <v>30</v>
      </c>
      <c r="J108" s="181">
        <f>J18+J30+J53+J55+J61+J68</f>
        <v>10</v>
      </c>
      <c r="K108" s="195">
        <f>I108+[1]S2!H151</f>
        <v>60</v>
      </c>
      <c r="L108" s="24"/>
      <c r="M108" s="24"/>
      <c r="N108" s="23"/>
      <c r="O108" s="23"/>
      <c r="P108" s="23"/>
      <c r="Q108" s="24"/>
      <c r="S108" s="24"/>
      <c r="T108" s="24"/>
      <c r="U108" s="24"/>
      <c r="Y108" s="181" t="s">
        <v>72</v>
      </c>
      <c r="Z108" s="195">
        <f>Z18+Z30+Z53+Z55+Z61+Z68</f>
        <v>79.5</v>
      </c>
      <c r="AA108" s="195">
        <f>AA18+AA30+AA53+AA55+AA61+AA68</f>
        <v>16.5</v>
      </c>
      <c r="AB108" s="195">
        <f>AB18+AB30+AB53+AB55+AB61+AB68</f>
        <v>142.5</v>
      </c>
      <c r="AC108" s="195">
        <f>AC18+AC30+AC53+AC55+AC61+AC68</f>
        <v>47</v>
      </c>
      <c r="AD108" s="195">
        <f t="shared" si="3"/>
        <v>285.5</v>
      </c>
      <c r="AE108" s="23"/>
      <c r="AF108" s="23"/>
      <c r="AG108" s="23"/>
      <c r="AH108" s="23"/>
      <c r="AI108" s="23"/>
      <c r="AJ108" s="23"/>
      <c r="AK108" s="23"/>
      <c r="AL108" s="23"/>
      <c r="AN108" s="23"/>
      <c r="AO108" s="68"/>
      <c r="AP108" s="68"/>
      <c r="AQ108" s="181" t="s">
        <v>72</v>
      </c>
      <c r="AR108" s="217">
        <f t="shared" ref="AR108:AS108" si="7">AR18+AR30+AR53+AR55+AR61+AR68</f>
        <v>285.5</v>
      </c>
      <c r="AS108" s="217">
        <f t="shared" si="7"/>
        <v>58</v>
      </c>
      <c r="AT108" s="22"/>
      <c r="AU108" s="176"/>
      <c r="AV108" s="176"/>
    </row>
    <row r="109" spans="1:48" s="25" customFormat="1" ht="20.100000000000001" customHeight="1" x14ac:dyDescent="0.25">
      <c r="A109" s="438"/>
      <c r="B109" s="19"/>
      <c r="C109" s="19"/>
      <c r="E109" s="179"/>
      <c r="F109" s="179"/>
      <c r="G109" s="23"/>
      <c r="H109" s="181" t="s">
        <v>447</v>
      </c>
      <c r="I109" s="181">
        <f>I18+I34+I53+I55+I61+I68</f>
        <v>30</v>
      </c>
      <c r="J109" s="181">
        <f>J18+J34+J53+J55+J61+J68</f>
        <v>10</v>
      </c>
      <c r="K109" s="195">
        <f>I109+[1]S2!H152</f>
        <v>60</v>
      </c>
      <c r="L109" s="24"/>
      <c r="M109" s="24"/>
      <c r="N109" s="23"/>
      <c r="O109" s="23"/>
      <c r="P109" s="23"/>
      <c r="Q109" s="24"/>
      <c r="S109" s="24"/>
      <c r="T109" s="24"/>
      <c r="U109" s="24"/>
      <c r="Y109" s="181" t="s">
        <v>447</v>
      </c>
      <c r="Z109" s="195">
        <f>Z18+Z34+Z53+Z55+Z61+Z68</f>
        <v>79.5</v>
      </c>
      <c r="AA109" s="195">
        <f>AA18+AA34+AA53+AA55+AA61+AA68</f>
        <v>16.5</v>
      </c>
      <c r="AB109" s="195">
        <f>AB18+AB34+AB53+AB55+AB61+AB68</f>
        <v>142.5</v>
      </c>
      <c r="AC109" s="195">
        <f>AC18+AC34+AC53+AC55+AC61+AC68</f>
        <v>53</v>
      </c>
      <c r="AD109" s="195">
        <f t="shared" si="3"/>
        <v>291.5</v>
      </c>
      <c r="AE109" s="23"/>
      <c r="AF109" s="23"/>
      <c r="AG109" s="23"/>
      <c r="AH109" s="23"/>
      <c r="AI109" s="23"/>
      <c r="AJ109" s="23"/>
      <c r="AK109" s="23"/>
      <c r="AL109" s="23"/>
      <c r="AN109" s="23"/>
      <c r="AO109" s="68"/>
      <c r="AP109" s="68"/>
      <c r="AQ109" s="181" t="s">
        <v>447</v>
      </c>
      <c r="AR109" s="217">
        <f t="shared" ref="AR109:AS109" si="8">AR18+AR34+AR53+AR55+AR61+AR68</f>
        <v>291.5</v>
      </c>
      <c r="AS109" s="217">
        <f t="shared" si="8"/>
        <v>59</v>
      </c>
      <c r="AT109" s="22"/>
      <c r="AU109" s="176"/>
      <c r="AV109" s="176"/>
    </row>
    <row r="110" spans="1:48" s="25" customFormat="1" ht="20.100000000000001" customHeight="1" x14ac:dyDescent="0.25">
      <c r="A110" s="438"/>
      <c r="B110" s="19"/>
      <c r="C110" s="19"/>
      <c r="E110" s="179"/>
      <c r="F110" s="179"/>
      <c r="G110" s="23"/>
      <c r="H110" s="181" t="s">
        <v>514</v>
      </c>
      <c r="I110" s="181">
        <f>I25+I38+I53+I55+I61+I73</f>
        <v>30</v>
      </c>
      <c r="J110" s="181">
        <f>J25+J38+J53+J55+J61+J73</f>
        <v>10</v>
      </c>
      <c r="K110" s="195">
        <f>I110+[1]S2!H153</f>
        <v>60</v>
      </c>
      <c r="L110" s="24"/>
      <c r="M110" s="24"/>
      <c r="N110" s="23"/>
      <c r="O110" s="23"/>
      <c r="P110" s="23"/>
      <c r="Q110" s="24"/>
      <c r="S110" s="24"/>
      <c r="T110" s="24"/>
      <c r="U110" s="24"/>
      <c r="Y110" s="181" t="s">
        <v>514</v>
      </c>
      <c r="Z110" s="195">
        <f>Z25+Z38+Z53+Z55+Z61+Z73</f>
        <v>75</v>
      </c>
      <c r="AA110" s="195">
        <f>AA25+AA38+AA53+AA55+AA61+AA73</f>
        <v>21</v>
      </c>
      <c r="AB110" s="195">
        <f>AB25+AB38+AB53+AB55+AB61+AB73</f>
        <v>142.5</v>
      </c>
      <c r="AC110" s="195">
        <f>AC25+AC38+AC53+AC55+AC61+AC73</f>
        <v>47</v>
      </c>
      <c r="AD110" s="195">
        <f t="shared" si="3"/>
        <v>285.5</v>
      </c>
      <c r="AE110" s="23"/>
      <c r="AF110" s="23"/>
      <c r="AG110" s="23"/>
      <c r="AH110" s="23"/>
      <c r="AI110" s="23"/>
      <c r="AJ110" s="23"/>
      <c r="AK110" s="23"/>
      <c r="AL110" s="23"/>
      <c r="AN110" s="23"/>
      <c r="AO110" s="68"/>
      <c r="AP110" s="68"/>
      <c r="AQ110" s="181" t="s">
        <v>514</v>
      </c>
      <c r="AR110" s="217">
        <f t="shared" ref="AR110:AS110" si="9">AR25+AR38+AR53+AR55+AR61+AR73</f>
        <v>285.5</v>
      </c>
      <c r="AS110" s="217">
        <f t="shared" si="9"/>
        <v>58</v>
      </c>
      <c r="AT110" s="22"/>
      <c r="AU110" s="176"/>
      <c r="AV110" s="176"/>
    </row>
    <row r="111" spans="1:48" s="25" customFormat="1" ht="20.100000000000001" customHeight="1" x14ac:dyDescent="0.25">
      <c r="A111" s="438"/>
      <c r="B111" s="19"/>
      <c r="C111" s="19"/>
      <c r="E111" s="179"/>
      <c r="F111" s="179"/>
      <c r="G111" s="23"/>
      <c r="H111" s="181" t="s">
        <v>419</v>
      </c>
      <c r="I111" s="181">
        <f>I53+I55+I61+12</f>
        <v>27</v>
      </c>
      <c r="J111" s="181">
        <f>J53+J55+J61</f>
        <v>5</v>
      </c>
      <c r="K111" s="195">
        <f>I111+[1]S2!H154</f>
        <v>60</v>
      </c>
      <c r="L111" s="24"/>
      <c r="M111" s="24"/>
      <c r="N111" s="23"/>
      <c r="O111" s="23"/>
      <c r="P111" s="23"/>
      <c r="Q111" s="24"/>
      <c r="S111" s="24"/>
      <c r="T111" s="24"/>
      <c r="U111" s="24"/>
      <c r="Y111" s="181" t="s">
        <v>419</v>
      </c>
      <c r="Z111" s="195">
        <f>Z53+Z55+Z61</f>
        <v>57</v>
      </c>
      <c r="AA111" s="195">
        <f>AA53+AA55+AA61</f>
        <v>0</v>
      </c>
      <c r="AB111" s="195">
        <f>AB53+AB55+AB61</f>
        <v>78</v>
      </c>
      <c r="AC111" s="195">
        <f>AC53+AC55+AC61</f>
        <v>8.5</v>
      </c>
      <c r="AD111" s="195">
        <f t="shared" si="3"/>
        <v>143.5</v>
      </c>
      <c r="AE111" s="23"/>
      <c r="AF111" s="23"/>
      <c r="AG111" s="23"/>
      <c r="AH111" s="23"/>
      <c r="AI111" s="23"/>
      <c r="AJ111" s="23"/>
      <c r="AK111" s="23"/>
      <c r="AL111" s="23"/>
      <c r="AN111" s="23"/>
      <c r="AO111" s="68"/>
      <c r="AP111" s="68"/>
      <c r="AQ111" s="181" t="s">
        <v>419</v>
      </c>
      <c r="AR111" s="217">
        <f t="shared" ref="AR111:AS111" si="10">AR53+AR55+AR61</f>
        <v>143.5</v>
      </c>
      <c r="AS111" s="217">
        <f t="shared" si="10"/>
        <v>29.333333333333336</v>
      </c>
      <c r="AT111" s="22"/>
      <c r="AU111" s="176"/>
      <c r="AV111" s="176"/>
    </row>
    <row r="112" spans="1:48" s="25" customFormat="1" ht="20.100000000000001" customHeight="1" x14ac:dyDescent="0.25">
      <c r="A112" s="438"/>
      <c r="B112" s="19"/>
      <c r="C112" s="19"/>
      <c r="E112" s="179"/>
      <c r="F112" s="179"/>
      <c r="G112" s="23"/>
      <c r="H112" s="181" t="s">
        <v>73</v>
      </c>
      <c r="I112" s="181">
        <f>I21+I28+I46+I59+((I78+I80+I83)/3)+I96</f>
        <v>30</v>
      </c>
      <c r="J112" s="181">
        <f>J21+J28+J46+J59+((J78+J80+J83)/3)+J96</f>
        <v>10</v>
      </c>
      <c r="K112" s="195">
        <f>I112+[1]S2!H155</f>
        <v>60</v>
      </c>
      <c r="L112" s="24"/>
      <c r="M112" s="24"/>
      <c r="N112" s="23"/>
      <c r="O112" s="23"/>
      <c r="P112" s="23"/>
      <c r="Q112" s="24"/>
      <c r="S112" s="24"/>
      <c r="T112" s="24"/>
      <c r="U112" s="24"/>
      <c r="Y112" s="181" t="s">
        <v>73</v>
      </c>
      <c r="Z112" s="195">
        <f>Z21+Z28+Z46+Z59+((Z78+Z80+Z83)/3)+Z96</f>
        <v>70</v>
      </c>
      <c r="AA112" s="195">
        <f>AA21+AA28+AA46+AA59+((AA78+AA80+AA83)/3)+AA96</f>
        <v>36</v>
      </c>
      <c r="AB112" s="195">
        <f>AB21+AB28+AB46+AB59+((AB78+AB80+AB83)/3)+AB96</f>
        <v>121.33333333333333</v>
      </c>
      <c r="AC112" s="195">
        <f>AC21+AC28+AC46+AC59+((AC78+AC80+AC83)/3)+AC96</f>
        <v>46.5</v>
      </c>
      <c r="AD112" s="195">
        <f t="shared" si="3"/>
        <v>273.83333333333331</v>
      </c>
      <c r="AE112" s="23"/>
      <c r="AF112" s="23"/>
      <c r="AG112" s="23"/>
      <c r="AH112" s="23"/>
      <c r="AI112" s="23"/>
      <c r="AJ112" s="23"/>
      <c r="AK112" s="23"/>
      <c r="AL112" s="23"/>
      <c r="AN112" s="23"/>
      <c r="AO112" s="68"/>
      <c r="AP112" s="68"/>
      <c r="AQ112" s="181" t="s">
        <v>73</v>
      </c>
      <c r="AR112" s="217">
        <f t="shared" ref="AR112:AS112" si="11">AR21+AR28+AR46+AR59+((AR78+AR80+AR83)/3)+AR96</f>
        <v>273.83333333333337</v>
      </c>
      <c r="AS112" s="217">
        <f t="shared" si="11"/>
        <v>54.305555555555557</v>
      </c>
      <c r="AT112" s="22"/>
      <c r="AU112" s="176"/>
      <c r="AV112" s="176"/>
    </row>
    <row r="113" spans="1:48" s="25" customFormat="1" ht="20.100000000000001" customHeight="1" x14ac:dyDescent="0.25">
      <c r="A113" s="438"/>
      <c r="B113" s="19"/>
      <c r="C113" s="19"/>
      <c r="E113" s="179"/>
      <c r="F113" s="179"/>
      <c r="G113" s="23"/>
      <c r="H113" s="181" t="s">
        <v>74</v>
      </c>
      <c r="I113" s="181">
        <f>I21+I46+I59+I68+I86+I88+I96</f>
        <v>30</v>
      </c>
      <c r="J113" s="181">
        <f>J21+J46+J59+J68+J86+J88+J96</f>
        <v>10</v>
      </c>
      <c r="K113" s="195">
        <f>I113+[1]S2!H156</f>
        <v>60</v>
      </c>
      <c r="L113" s="24"/>
      <c r="M113" s="24"/>
      <c r="N113" s="23"/>
      <c r="O113" s="23"/>
      <c r="P113" s="23"/>
      <c r="Q113" s="24"/>
      <c r="S113" s="24"/>
      <c r="T113" s="24"/>
      <c r="U113" s="24"/>
      <c r="Y113" s="181" t="s">
        <v>74</v>
      </c>
      <c r="Z113" s="195">
        <f>Z21+Z46+Z59+Z68+Z86+Z88+Z96</f>
        <v>66</v>
      </c>
      <c r="AA113" s="195">
        <f>AA21+AA46+AA59+AA68+AA86+AA88+AA96</f>
        <v>36</v>
      </c>
      <c r="AB113" s="195">
        <f>AB21+AB46+AB59+AB68+AB86+AB88+AB96</f>
        <v>130.5</v>
      </c>
      <c r="AC113" s="195">
        <f>AC21+AC46+AC59+AC68+AC86+AC88+AC96</f>
        <v>46</v>
      </c>
      <c r="AD113" s="195">
        <f t="shared" si="3"/>
        <v>278.5</v>
      </c>
      <c r="AE113" s="23"/>
      <c r="AF113" s="23"/>
      <c r="AG113" s="23"/>
      <c r="AH113" s="23"/>
      <c r="AI113" s="23"/>
      <c r="AJ113" s="23"/>
      <c r="AK113" s="23"/>
      <c r="AL113" s="23"/>
      <c r="AN113" s="23"/>
      <c r="AO113" s="68"/>
      <c r="AP113" s="68"/>
      <c r="AQ113" s="181" t="s">
        <v>74</v>
      </c>
      <c r="AR113" s="217">
        <f t="shared" ref="AR113:AS113" si="12">AR21+AR46+AR59+AR68+AR86+AR88+AR96</f>
        <v>278.5</v>
      </c>
      <c r="AS113" s="217">
        <f t="shared" si="12"/>
        <v>64.583333333333343</v>
      </c>
      <c r="AT113" s="22"/>
      <c r="AU113" s="176"/>
      <c r="AV113" s="176"/>
    </row>
    <row r="114" spans="1:48" s="25" customFormat="1" ht="20.100000000000001" customHeight="1" x14ac:dyDescent="0.25">
      <c r="A114" s="438"/>
      <c r="B114" s="19"/>
      <c r="C114" s="19"/>
      <c r="E114" s="179"/>
      <c r="F114" s="179"/>
      <c r="G114" s="23"/>
      <c r="H114" s="181" t="s">
        <v>75</v>
      </c>
      <c r="I114" s="181">
        <f>I30+I42+I44+I59+((I32+I50+I68)/3)+I96</f>
        <v>27</v>
      </c>
      <c r="J114" s="181">
        <f>J30+J42+J44+J59+((J32+J50+J68)/3)+J96</f>
        <v>9</v>
      </c>
      <c r="K114" s="195">
        <f>I114+[1]S2!H157</f>
        <v>60</v>
      </c>
      <c r="L114" s="24"/>
      <c r="M114" s="24"/>
      <c r="N114" s="23"/>
      <c r="O114" s="23"/>
      <c r="P114" s="23"/>
      <c r="Q114" s="24"/>
      <c r="S114" s="24"/>
      <c r="T114" s="24"/>
      <c r="U114" s="24"/>
      <c r="Y114" s="181" t="s">
        <v>75</v>
      </c>
      <c r="Z114" s="195">
        <f>Z30+Z42+Z44+Z59+((Z32+Z50+Z68)/3)+Z96</f>
        <v>9</v>
      </c>
      <c r="AA114" s="195">
        <f>AA30+AA42+AA44+AA59+((AA32+AA50+AA68)/3)+AA96</f>
        <v>86.5</v>
      </c>
      <c r="AB114" s="195">
        <f>AB30+AB42+AB44+AB59+((AB32+AB50+AB68)/3)+AB96</f>
        <v>86.5</v>
      </c>
      <c r="AC114" s="195">
        <f>AC30+AC42+AC44+AC59+((AC32+AC50+AC68)/3)+AC96</f>
        <v>58</v>
      </c>
      <c r="AD114" s="195">
        <f t="shared" si="3"/>
        <v>240</v>
      </c>
      <c r="AE114" s="23"/>
      <c r="AF114" s="23"/>
      <c r="AG114" s="23"/>
      <c r="AH114" s="23"/>
      <c r="AI114" s="23"/>
      <c r="AJ114" s="23"/>
      <c r="AK114" s="23"/>
      <c r="AL114" s="23"/>
      <c r="AN114" s="23"/>
      <c r="AO114" s="68"/>
      <c r="AP114" s="68"/>
      <c r="AQ114" s="181" t="s">
        <v>75</v>
      </c>
      <c r="AR114" s="217">
        <f t="shared" ref="AR114:AS114" si="13">AR30+AR42+AR44+AR59+((AR32+AR50+AR68)/3)+AR96</f>
        <v>240</v>
      </c>
      <c r="AS114" s="217">
        <f t="shared" si="13"/>
        <v>53.333333333333336</v>
      </c>
      <c r="AT114" s="22"/>
      <c r="AU114" s="176"/>
      <c r="AV114" s="176"/>
    </row>
    <row r="115" spans="1:48" s="25" customFormat="1" ht="20.100000000000001" customHeight="1" x14ac:dyDescent="0.25">
      <c r="A115" s="438"/>
      <c r="B115" s="19"/>
      <c r="C115" s="19"/>
      <c r="E115" s="179"/>
      <c r="F115" s="179"/>
      <c r="G115" s="23"/>
      <c r="H115" s="181" t="s">
        <v>515</v>
      </c>
      <c r="I115" s="181">
        <f>I38+I42+I44+I59+I73+I96</f>
        <v>27</v>
      </c>
      <c r="J115" s="181">
        <f>J38+J42+J44+J59+J73+J96</f>
        <v>9</v>
      </c>
      <c r="K115" s="195">
        <f>I115+[1]S2!H158</f>
        <v>60</v>
      </c>
      <c r="L115" s="24"/>
      <c r="M115" s="24"/>
      <c r="N115" s="23"/>
      <c r="O115" s="23"/>
      <c r="P115" s="23"/>
      <c r="Q115" s="24"/>
      <c r="S115" s="24"/>
      <c r="T115" s="24"/>
      <c r="U115" s="24"/>
      <c r="Y115" s="181" t="s">
        <v>515</v>
      </c>
      <c r="Z115" s="195">
        <f>Z38+Z42+Z44+Z59+Z73+Z96</f>
        <v>7.5</v>
      </c>
      <c r="AA115" s="195">
        <f>AA38+AA42+AA44+AA59+AA73+AA96</f>
        <v>79</v>
      </c>
      <c r="AB115" s="195">
        <f>AB38+AB42+AB44+AB59+AB73+AB96</f>
        <v>96.5</v>
      </c>
      <c r="AC115" s="195">
        <f>AC38+AC42+AC44+AC59+AC73+AC96</f>
        <v>59</v>
      </c>
      <c r="AD115" s="195">
        <f t="shared" si="3"/>
        <v>242</v>
      </c>
      <c r="AE115" s="23"/>
      <c r="AF115" s="23"/>
      <c r="AG115" s="23"/>
      <c r="AH115" s="23"/>
      <c r="AI115" s="23"/>
      <c r="AJ115" s="23"/>
      <c r="AK115" s="23"/>
      <c r="AL115" s="23"/>
      <c r="AN115" s="23"/>
      <c r="AO115" s="68"/>
      <c r="AP115" s="68"/>
      <c r="AQ115" s="181" t="s">
        <v>515</v>
      </c>
      <c r="AR115" s="217">
        <f t="shared" ref="AR115:AS115" si="14">AR38+AR42+AR44+AR59+AR73+AR96</f>
        <v>242</v>
      </c>
      <c r="AS115" s="217">
        <f t="shared" si="14"/>
        <v>54</v>
      </c>
      <c r="AT115" s="22"/>
      <c r="AU115" s="176"/>
      <c r="AV115" s="176"/>
    </row>
    <row r="116" spans="1:48" s="25" customFormat="1" ht="20.100000000000001" customHeight="1" x14ac:dyDescent="0.25">
      <c r="A116" s="438"/>
      <c r="B116" s="19"/>
      <c r="C116" s="19"/>
      <c r="E116" s="23"/>
      <c r="F116" s="23"/>
      <c r="G116" s="23"/>
      <c r="H116" s="181" t="s">
        <v>516</v>
      </c>
      <c r="I116" s="181">
        <f>I92+I94+((I14+(I18*2)+I30+I36+I42+I44+I46+I48+I53+I55+I61+I65+I68+I70)/4)</f>
        <v>30</v>
      </c>
      <c r="J116" s="181">
        <f>J92+J94+((J14+(J18*2)+J30+J36+J42+J44+J46+J48+J53+J55+J61+J65+J68+J70)/4)</f>
        <v>10</v>
      </c>
      <c r="K116" s="195">
        <f>I116+[1]S2!H159</f>
        <v>60</v>
      </c>
      <c r="L116" s="24"/>
      <c r="M116" s="24"/>
      <c r="N116" s="23"/>
      <c r="O116" s="23"/>
      <c r="P116" s="23"/>
      <c r="Q116" s="24"/>
      <c r="S116" s="24"/>
      <c r="T116" s="24"/>
      <c r="U116" s="24"/>
      <c r="Y116" s="181" t="s">
        <v>516</v>
      </c>
      <c r="Z116" s="195">
        <f t="shared" ref="Z116:AC116" si="15">Z92+Z94+((Z14+(Z18*2)+Z30+Z36+Z42+Z44+Z46+Z48+Z53+Z55+Z61+Z65+Z68+Z70)/4)</f>
        <v>34.125</v>
      </c>
      <c r="AA116" s="195">
        <f t="shared" si="15"/>
        <v>33.375</v>
      </c>
      <c r="AB116" s="195">
        <f t="shared" si="15"/>
        <v>74.625</v>
      </c>
      <c r="AC116" s="196">
        <f t="shared" si="15"/>
        <v>28.5</v>
      </c>
      <c r="AD116" s="195">
        <f t="shared" si="3"/>
        <v>170.625</v>
      </c>
      <c r="AE116" s="23"/>
      <c r="AF116" s="23"/>
      <c r="AG116" s="23"/>
      <c r="AH116" s="23"/>
      <c r="AI116" s="23"/>
      <c r="AJ116" s="23"/>
      <c r="AK116" s="23"/>
      <c r="AL116" s="23"/>
      <c r="AN116" s="23"/>
      <c r="AO116" s="68"/>
      <c r="AP116" s="68"/>
      <c r="AQ116" s="181" t="s">
        <v>516</v>
      </c>
      <c r="AR116" s="217">
        <f t="shared" ref="AR116:AS116" si="16">AR92+AR94+((AR14+(AR18*2)+AR30+AR36+AR42+AR44+AR46+AR48+AR53+AR55+AR61+AR65+AR68+AR70)/4)</f>
        <v>170.625</v>
      </c>
      <c r="AS116" s="217">
        <f t="shared" si="16"/>
        <v>36.124999999999993</v>
      </c>
      <c r="AT116" s="22"/>
      <c r="AU116" s="176"/>
      <c r="AV116" s="176"/>
    </row>
    <row r="117" spans="1:48" s="25" customFormat="1" ht="20.100000000000001" customHeight="1" x14ac:dyDescent="0.25">
      <c r="A117" s="438"/>
      <c r="B117" s="19"/>
      <c r="C117" s="19"/>
      <c r="E117" s="23"/>
      <c r="F117" s="23"/>
      <c r="G117" s="23"/>
      <c r="H117" s="23"/>
      <c r="I117" s="23"/>
      <c r="J117" s="23"/>
      <c r="K117" s="23"/>
      <c r="L117" s="24"/>
      <c r="M117" s="23"/>
      <c r="N117" s="24"/>
      <c r="O117" s="24"/>
      <c r="P117" s="24"/>
      <c r="Q117" s="23"/>
      <c r="R117" s="23"/>
      <c r="S117" s="23"/>
      <c r="T117" s="24"/>
      <c r="V117" s="24"/>
      <c r="W117" s="24"/>
      <c r="X117" s="24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R117" s="23"/>
      <c r="AS117" s="68"/>
      <c r="AT117" s="20"/>
      <c r="AU117" s="176"/>
      <c r="AV117" s="176"/>
    </row>
    <row r="118" spans="1:48" x14ac:dyDescent="0.25">
      <c r="B118" s="29"/>
    </row>
    <row r="119" spans="1:48" x14ac:dyDescent="0.25">
      <c r="A119" s="25"/>
      <c r="B119" s="29"/>
      <c r="C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R119" s="3"/>
      <c r="AS119" s="182"/>
      <c r="AT119" s="3"/>
      <c r="AU119" s="3"/>
      <c r="AV119" s="3"/>
    </row>
    <row r="120" spans="1:48" x14ac:dyDescent="0.25">
      <c r="A120" s="25"/>
      <c r="B120" s="29"/>
      <c r="C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R120" s="3"/>
      <c r="AS120" s="182"/>
      <c r="AT120" s="3"/>
      <c r="AU120" s="3"/>
      <c r="AV120" s="3"/>
    </row>
    <row r="121" spans="1:48" x14ac:dyDescent="0.25">
      <c r="A121" s="25"/>
      <c r="B121" s="29"/>
      <c r="C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R121" s="3"/>
      <c r="AS121" s="182"/>
      <c r="AT121" s="3"/>
      <c r="AU121" s="3"/>
      <c r="AV121" s="3"/>
    </row>
    <row r="122" spans="1:48" x14ac:dyDescent="0.25">
      <c r="A122" s="25"/>
      <c r="B122" s="29"/>
      <c r="C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R122" s="3"/>
      <c r="AS122" s="182"/>
      <c r="AT122" s="3"/>
      <c r="AU122" s="3"/>
      <c r="AV122" s="3"/>
    </row>
    <row r="123" spans="1:48" x14ac:dyDescent="0.25">
      <c r="A123" s="25"/>
      <c r="B123" s="29"/>
      <c r="C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R123" s="3"/>
      <c r="AS123" s="182"/>
      <c r="AT123" s="3"/>
      <c r="AU123" s="3"/>
      <c r="AV123" s="3"/>
    </row>
    <row r="124" spans="1:48" x14ac:dyDescent="0.25">
      <c r="A124" s="25"/>
      <c r="B124" s="29"/>
      <c r="C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R124" s="3"/>
      <c r="AS124" s="182"/>
      <c r="AT124" s="3"/>
      <c r="AU124" s="3"/>
      <c r="AV124" s="3"/>
    </row>
    <row r="125" spans="1:48" x14ac:dyDescent="0.25">
      <c r="A125" s="25"/>
      <c r="B125" s="29"/>
      <c r="C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R125" s="3"/>
      <c r="AS125" s="182"/>
      <c r="AT125" s="3"/>
      <c r="AU125" s="3"/>
      <c r="AV125" s="3"/>
    </row>
    <row r="126" spans="1:48" x14ac:dyDescent="0.25">
      <c r="A126" s="25"/>
      <c r="B126" s="29"/>
      <c r="C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R126" s="3"/>
      <c r="AS126" s="182"/>
      <c r="AT126" s="3"/>
      <c r="AU126" s="3"/>
      <c r="AV126" s="3"/>
    </row>
    <row r="127" spans="1:48" x14ac:dyDescent="0.25">
      <c r="A127" s="25"/>
      <c r="B127" s="29"/>
      <c r="C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R127" s="3"/>
      <c r="AS127" s="182"/>
      <c r="AT127" s="3"/>
      <c r="AU127" s="3"/>
      <c r="AV127" s="3"/>
    </row>
    <row r="128" spans="1:48" x14ac:dyDescent="0.25">
      <c r="A128" s="25"/>
      <c r="B128" s="29"/>
      <c r="C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R128" s="3"/>
      <c r="AS128" s="182"/>
      <c r="AT128" s="3"/>
      <c r="AU128" s="3"/>
      <c r="AV128" s="3"/>
    </row>
    <row r="129" spans="1:48" x14ac:dyDescent="0.25">
      <c r="A129" s="25"/>
      <c r="B129" s="29"/>
      <c r="C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R129" s="3"/>
      <c r="AS129" s="182"/>
      <c r="AT129" s="3"/>
      <c r="AU129" s="3"/>
      <c r="AV129" s="3"/>
    </row>
    <row r="130" spans="1:48" x14ac:dyDescent="0.25">
      <c r="A130" s="25"/>
      <c r="B130" s="29"/>
      <c r="C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R130" s="3"/>
      <c r="AS130" s="182"/>
      <c r="AT130" s="3"/>
      <c r="AU130" s="3"/>
      <c r="AV130" s="3"/>
    </row>
    <row r="131" spans="1:48" x14ac:dyDescent="0.25">
      <c r="A131" s="25"/>
      <c r="B131" s="29"/>
      <c r="C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R131" s="3"/>
      <c r="AS131" s="182"/>
      <c r="AT131" s="3"/>
      <c r="AU131" s="3"/>
      <c r="AV131" s="3"/>
    </row>
    <row r="132" spans="1:48" x14ac:dyDescent="0.25">
      <c r="A132" s="25"/>
      <c r="B132" s="29"/>
      <c r="C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R132" s="3"/>
      <c r="AS132" s="182"/>
      <c r="AT132" s="3"/>
      <c r="AU132" s="3"/>
      <c r="AV132" s="3"/>
    </row>
    <row r="133" spans="1:48" x14ac:dyDescent="0.25">
      <c r="A133" s="25"/>
      <c r="B133" s="29"/>
      <c r="C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R133" s="3"/>
      <c r="AS133" s="182"/>
      <c r="AT133" s="3"/>
      <c r="AU133" s="3"/>
      <c r="AV133" s="3"/>
    </row>
    <row r="134" spans="1:48" x14ac:dyDescent="0.25">
      <c r="A134" s="25"/>
      <c r="B134" s="29"/>
      <c r="C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R134" s="3"/>
      <c r="AS134" s="182"/>
      <c r="AT134" s="3"/>
      <c r="AU134" s="3"/>
      <c r="AV134" s="3"/>
    </row>
    <row r="135" spans="1:48" x14ac:dyDescent="0.25">
      <c r="A135" s="25"/>
      <c r="B135" s="29"/>
      <c r="C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R135" s="3"/>
      <c r="AS135" s="182"/>
      <c r="AT135" s="3"/>
      <c r="AU135" s="3"/>
      <c r="AV135" s="3"/>
    </row>
    <row r="136" spans="1:48" x14ac:dyDescent="0.25">
      <c r="A136" s="25"/>
      <c r="B136" s="29"/>
      <c r="C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R136" s="3"/>
      <c r="AS136" s="182"/>
      <c r="AT136" s="3"/>
      <c r="AU136" s="3"/>
      <c r="AV136" s="3"/>
    </row>
    <row r="137" spans="1:48" x14ac:dyDescent="0.25">
      <c r="A137" s="25"/>
      <c r="B137" s="29"/>
      <c r="C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R137" s="3"/>
      <c r="AS137" s="182"/>
      <c r="AT137" s="3"/>
      <c r="AU137" s="3"/>
      <c r="AV137" s="3"/>
    </row>
    <row r="138" spans="1:48" x14ac:dyDescent="0.25">
      <c r="A138" s="25"/>
      <c r="B138" s="29"/>
      <c r="C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R138" s="3"/>
      <c r="AS138" s="182"/>
      <c r="AT138" s="3"/>
      <c r="AU138" s="3"/>
      <c r="AV138" s="3"/>
    </row>
    <row r="139" spans="1:48" x14ac:dyDescent="0.25">
      <c r="A139" s="25"/>
      <c r="B139" s="29"/>
      <c r="C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R139" s="3"/>
      <c r="AS139" s="182"/>
      <c r="AT139" s="3"/>
      <c r="AU139" s="3"/>
      <c r="AV139" s="3"/>
    </row>
    <row r="140" spans="1:48" x14ac:dyDescent="0.25">
      <c r="A140" s="25"/>
      <c r="B140" s="29"/>
      <c r="C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R140" s="3"/>
      <c r="AS140" s="182"/>
      <c r="AT140" s="3"/>
      <c r="AU140" s="3"/>
      <c r="AV140" s="3"/>
    </row>
    <row r="141" spans="1:48" x14ac:dyDescent="0.25">
      <c r="A141" s="25"/>
      <c r="B141" s="29"/>
      <c r="C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R141" s="3"/>
      <c r="AS141" s="182"/>
      <c r="AT141" s="3"/>
      <c r="AU141" s="3"/>
      <c r="AV141" s="3"/>
    </row>
    <row r="142" spans="1:48" x14ac:dyDescent="0.25">
      <c r="A142" s="25"/>
      <c r="B142" s="29"/>
      <c r="C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R142" s="3"/>
      <c r="AS142" s="182"/>
      <c r="AT142" s="3"/>
      <c r="AU142" s="3"/>
      <c r="AV142" s="3"/>
    </row>
    <row r="143" spans="1:48" x14ac:dyDescent="0.25">
      <c r="A143" s="25"/>
      <c r="B143" s="29"/>
      <c r="C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R143" s="3"/>
      <c r="AS143" s="182"/>
      <c r="AT143" s="3"/>
      <c r="AU143" s="3"/>
      <c r="AV143" s="3"/>
    </row>
    <row r="144" spans="1:48" x14ac:dyDescent="0.25">
      <c r="A144" s="25"/>
      <c r="B144" s="29"/>
      <c r="C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R144" s="3"/>
      <c r="AS144" s="182"/>
      <c r="AT144" s="3"/>
      <c r="AU144" s="3"/>
      <c r="AV144" s="3"/>
    </row>
    <row r="145" spans="1:48" x14ac:dyDescent="0.25">
      <c r="A145" s="25"/>
      <c r="B145" s="29"/>
      <c r="C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R145" s="3"/>
      <c r="AS145" s="182"/>
      <c r="AT145" s="3"/>
      <c r="AU145" s="3"/>
      <c r="AV145" s="3"/>
    </row>
    <row r="146" spans="1:48" x14ac:dyDescent="0.25">
      <c r="A146" s="25"/>
      <c r="B146" s="29"/>
      <c r="C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R146" s="3"/>
      <c r="AS146" s="182"/>
      <c r="AT146" s="3"/>
      <c r="AU146" s="3"/>
      <c r="AV146" s="3"/>
    </row>
    <row r="147" spans="1:48" x14ac:dyDescent="0.25">
      <c r="A147" s="25"/>
      <c r="B147" s="29"/>
      <c r="C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R147" s="3"/>
      <c r="AS147" s="182"/>
      <c r="AT147" s="3"/>
      <c r="AU147" s="3"/>
      <c r="AV147" s="3"/>
    </row>
    <row r="148" spans="1:48" x14ac:dyDescent="0.25">
      <c r="A148" s="25"/>
      <c r="B148" s="29"/>
      <c r="C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R148" s="3"/>
      <c r="AS148" s="182"/>
      <c r="AT148" s="3"/>
      <c r="AU148" s="3"/>
      <c r="AV148" s="3"/>
    </row>
    <row r="149" spans="1:48" x14ac:dyDescent="0.25">
      <c r="A149" s="25"/>
      <c r="B149" s="29"/>
      <c r="C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R149" s="3"/>
      <c r="AS149" s="182"/>
      <c r="AT149" s="3"/>
      <c r="AU149" s="3"/>
      <c r="AV149" s="3"/>
    </row>
    <row r="150" spans="1:48" x14ac:dyDescent="0.25">
      <c r="A150" s="25"/>
      <c r="B150" s="29"/>
      <c r="C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R150" s="3"/>
      <c r="AS150" s="182"/>
      <c r="AT150" s="3"/>
      <c r="AU150" s="3"/>
      <c r="AV150" s="3"/>
    </row>
    <row r="151" spans="1:48" x14ac:dyDescent="0.25">
      <c r="A151" s="25"/>
      <c r="B151" s="29"/>
      <c r="C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R151" s="3"/>
      <c r="AS151" s="182"/>
      <c r="AT151" s="3"/>
      <c r="AU151" s="3"/>
      <c r="AV151" s="3"/>
    </row>
    <row r="152" spans="1:48" x14ac:dyDescent="0.25">
      <c r="A152" s="25"/>
      <c r="B152" s="29"/>
      <c r="C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R152" s="3"/>
      <c r="AS152" s="182"/>
      <c r="AT152" s="3"/>
      <c r="AU152" s="3"/>
      <c r="AV152" s="3"/>
    </row>
    <row r="153" spans="1:48" x14ac:dyDescent="0.25">
      <c r="A153" s="25"/>
      <c r="B153" s="29"/>
      <c r="C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R153" s="3"/>
      <c r="AS153" s="182"/>
      <c r="AT153" s="3"/>
      <c r="AU153" s="3"/>
      <c r="AV153" s="3"/>
    </row>
    <row r="154" spans="1:48" x14ac:dyDescent="0.25">
      <c r="A154" s="25"/>
      <c r="B154" s="29"/>
      <c r="C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R154" s="3"/>
      <c r="AS154" s="182"/>
      <c r="AT154" s="3"/>
      <c r="AU154" s="3"/>
      <c r="AV154" s="3"/>
    </row>
    <row r="155" spans="1:48" x14ac:dyDescent="0.25">
      <c r="A155" s="25"/>
      <c r="B155" s="29"/>
      <c r="C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R155" s="3"/>
      <c r="AS155" s="182"/>
      <c r="AT155" s="3"/>
      <c r="AU155" s="3"/>
      <c r="AV155" s="3"/>
    </row>
    <row r="156" spans="1:48" x14ac:dyDescent="0.25">
      <c r="A156" s="25"/>
      <c r="B156" s="29"/>
      <c r="C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R156" s="3"/>
      <c r="AS156" s="182"/>
      <c r="AT156" s="3"/>
      <c r="AU156" s="3"/>
      <c r="AV156" s="3"/>
    </row>
    <row r="157" spans="1:48" x14ac:dyDescent="0.25">
      <c r="A157" s="25"/>
      <c r="B157" s="29"/>
      <c r="C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R157" s="3"/>
      <c r="AS157" s="182"/>
      <c r="AT157" s="3"/>
      <c r="AU157" s="3"/>
      <c r="AV157" s="3"/>
    </row>
    <row r="158" spans="1:48" x14ac:dyDescent="0.25">
      <c r="A158" s="25"/>
      <c r="B158" s="29"/>
      <c r="C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R158" s="3"/>
      <c r="AS158" s="182"/>
      <c r="AT158" s="3"/>
      <c r="AU158" s="3"/>
      <c r="AV158" s="3"/>
    </row>
    <row r="159" spans="1:48" x14ac:dyDescent="0.25">
      <c r="A159" s="25"/>
      <c r="B159" s="29"/>
      <c r="C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R159" s="3"/>
      <c r="AS159" s="182"/>
      <c r="AT159" s="3"/>
      <c r="AU159" s="3"/>
      <c r="AV159" s="3"/>
    </row>
    <row r="160" spans="1:48" x14ac:dyDescent="0.25">
      <c r="A160" s="25"/>
      <c r="B160" s="29"/>
      <c r="C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R160" s="3"/>
      <c r="AS160" s="182"/>
      <c r="AT160" s="3"/>
      <c r="AU160" s="3"/>
      <c r="AV160" s="3"/>
    </row>
    <row r="161" spans="1:48" x14ac:dyDescent="0.25">
      <c r="A161" s="25"/>
      <c r="B161" s="29"/>
      <c r="C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R161" s="3"/>
      <c r="AS161" s="182"/>
      <c r="AT161" s="3"/>
      <c r="AU161" s="3"/>
      <c r="AV161" s="3"/>
    </row>
    <row r="162" spans="1:48" x14ac:dyDescent="0.25">
      <c r="A162" s="25"/>
      <c r="B162" s="29"/>
      <c r="C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R162" s="3"/>
      <c r="AS162" s="182"/>
      <c r="AT162" s="3"/>
      <c r="AU162" s="3"/>
      <c r="AV162" s="3"/>
    </row>
    <row r="163" spans="1:48" x14ac:dyDescent="0.25">
      <c r="A163" s="25"/>
      <c r="B163" s="29"/>
      <c r="C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R163" s="3"/>
      <c r="AS163" s="182"/>
      <c r="AT163" s="3"/>
      <c r="AU163" s="3"/>
      <c r="AV163" s="3"/>
    </row>
    <row r="164" spans="1:48" x14ac:dyDescent="0.25">
      <c r="A164" s="25"/>
      <c r="B164" s="29"/>
      <c r="C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R164" s="3"/>
      <c r="AS164" s="182"/>
      <c r="AT164" s="3"/>
      <c r="AU164" s="3"/>
      <c r="AV164" s="3"/>
    </row>
    <row r="165" spans="1:48" x14ac:dyDescent="0.25">
      <c r="A165" s="25"/>
      <c r="B165" s="29"/>
      <c r="C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R165" s="3"/>
      <c r="AS165" s="182"/>
      <c r="AT165" s="3"/>
      <c r="AU165" s="3"/>
      <c r="AV165" s="3"/>
    </row>
    <row r="166" spans="1:48" x14ac:dyDescent="0.25">
      <c r="A166" s="25"/>
      <c r="B166" s="29"/>
      <c r="C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R166" s="3"/>
      <c r="AS166" s="182"/>
      <c r="AT166" s="3"/>
      <c r="AU166" s="3"/>
      <c r="AV166" s="3"/>
    </row>
    <row r="167" spans="1:48" x14ac:dyDescent="0.25">
      <c r="A167" s="25"/>
      <c r="B167" s="29"/>
      <c r="C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R167" s="3"/>
      <c r="AS167" s="182"/>
      <c r="AT167" s="3"/>
      <c r="AU167" s="3"/>
      <c r="AV167" s="3"/>
    </row>
    <row r="168" spans="1:48" x14ac:dyDescent="0.25">
      <c r="A168" s="25"/>
      <c r="B168" s="29"/>
      <c r="C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R168" s="3"/>
      <c r="AS168" s="182"/>
      <c r="AT168" s="3"/>
      <c r="AU168" s="3"/>
      <c r="AV168" s="3"/>
    </row>
    <row r="169" spans="1:48" x14ac:dyDescent="0.25">
      <c r="A169" s="25"/>
      <c r="B169" s="29"/>
      <c r="C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R169" s="3"/>
      <c r="AS169" s="182"/>
      <c r="AT169" s="3"/>
      <c r="AU169" s="3"/>
      <c r="AV169" s="3"/>
    </row>
    <row r="170" spans="1:48" x14ac:dyDescent="0.25">
      <c r="A170" s="25"/>
      <c r="B170" s="29"/>
      <c r="C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R170" s="3"/>
      <c r="AS170" s="182"/>
      <c r="AT170" s="3"/>
      <c r="AU170" s="3"/>
      <c r="AV170" s="3"/>
    </row>
    <row r="171" spans="1:48" x14ac:dyDescent="0.25">
      <c r="A171" s="25"/>
      <c r="B171" s="29"/>
      <c r="C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R171" s="3"/>
      <c r="AS171" s="182"/>
      <c r="AT171" s="3"/>
      <c r="AU171" s="3"/>
      <c r="AV171" s="3"/>
    </row>
    <row r="172" spans="1:48" x14ac:dyDescent="0.25">
      <c r="A172" s="25"/>
      <c r="B172" s="29"/>
      <c r="C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R172" s="3"/>
      <c r="AS172" s="182"/>
      <c r="AT172" s="3"/>
      <c r="AU172" s="3"/>
      <c r="AV172" s="3"/>
    </row>
    <row r="173" spans="1:48" x14ac:dyDescent="0.25">
      <c r="A173" s="25"/>
      <c r="B173" s="29"/>
      <c r="C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R173" s="3"/>
      <c r="AS173" s="182"/>
      <c r="AT173" s="3"/>
      <c r="AU173" s="3"/>
      <c r="AV173" s="3"/>
    </row>
    <row r="174" spans="1:48" x14ac:dyDescent="0.25">
      <c r="A174" s="25"/>
      <c r="B174" s="29"/>
      <c r="C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R174" s="3"/>
      <c r="AS174" s="182"/>
      <c r="AT174" s="3"/>
      <c r="AU174" s="3"/>
      <c r="AV174" s="3"/>
    </row>
    <row r="175" spans="1:48" x14ac:dyDescent="0.25">
      <c r="A175" s="25"/>
      <c r="B175" s="29"/>
      <c r="C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R175" s="3"/>
      <c r="AS175" s="182"/>
      <c r="AT175" s="3"/>
      <c r="AU175" s="3"/>
      <c r="AV175" s="3"/>
    </row>
    <row r="176" spans="1:48" x14ac:dyDescent="0.25">
      <c r="A176" s="25"/>
      <c r="B176" s="29"/>
      <c r="C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R176" s="3"/>
      <c r="AS176" s="182"/>
      <c r="AT176" s="3"/>
      <c r="AU176" s="3"/>
      <c r="AV176" s="3"/>
    </row>
    <row r="177" spans="1:48" x14ac:dyDescent="0.25">
      <c r="A177" s="25"/>
      <c r="B177" s="29"/>
      <c r="C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R177" s="3"/>
      <c r="AS177" s="182"/>
      <c r="AT177" s="3"/>
      <c r="AU177" s="3"/>
      <c r="AV177" s="3"/>
    </row>
    <row r="178" spans="1:48" x14ac:dyDescent="0.25">
      <c r="A178" s="25"/>
      <c r="B178" s="29"/>
      <c r="C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R178" s="3"/>
      <c r="AS178" s="182"/>
      <c r="AT178" s="3"/>
      <c r="AU178" s="3"/>
      <c r="AV178" s="3"/>
    </row>
    <row r="179" spans="1:48" x14ac:dyDescent="0.25">
      <c r="A179" s="25"/>
      <c r="B179" s="29"/>
      <c r="C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R179" s="3"/>
      <c r="AS179" s="182"/>
      <c r="AT179" s="3"/>
      <c r="AU179" s="3"/>
      <c r="AV179" s="3"/>
    </row>
    <row r="180" spans="1:48" x14ac:dyDescent="0.25">
      <c r="A180" s="25"/>
      <c r="B180" s="29"/>
      <c r="C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R180" s="3"/>
      <c r="AS180" s="182"/>
      <c r="AT180" s="3"/>
      <c r="AU180" s="3"/>
      <c r="AV180" s="3"/>
    </row>
    <row r="181" spans="1:48" x14ac:dyDescent="0.25">
      <c r="A181" s="25"/>
      <c r="B181" s="29"/>
      <c r="C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R181" s="3"/>
      <c r="AS181" s="182"/>
      <c r="AT181" s="3"/>
      <c r="AU181" s="3"/>
      <c r="AV181" s="3"/>
    </row>
    <row r="182" spans="1:48" x14ac:dyDescent="0.25">
      <c r="A182" s="25"/>
      <c r="B182" s="29"/>
      <c r="C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R182" s="3"/>
      <c r="AS182" s="182"/>
      <c r="AT182" s="3"/>
      <c r="AU182" s="3"/>
      <c r="AV182" s="3"/>
    </row>
    <row r="183" spans="1:48" x14ac:dyDescent="0.25">
      <c r="A183" s="25"/>
      <c r="B183" s="29"/>
      <c r="C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R183" s="3"/>
      <c r="AS183" s="182"/>
      <c r="AT183" s="3"/>
      <c r="AU183" s="3"/>
      <c r="AV183" s="3"/>
    </row>
    <row r="184" spans="1:48" x14ac:dyDescent="0.25">
      <c r="A184" s="25"/>
      <c r="B184" s="29"/>
      <c r="C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R184" s="3"/>
      <c r="AS184" s="182"/>
      <c r="AT184" s="3"/>
      <c r="AU184" s="3"/>
      <c r="AV184" s="3"/>
    </row>
    <row r="185" spans="1:48" x14ac:dyDescent="0.25">
      <c r="A185" s="25"/>
      <c r="B185" s="29"/>
      <c r="C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R185" s="3"/>
      <c r="AS185" s="182"/>
      <c r="AT185" s="3"/>
      <c r="AU185" s="3"/>
      <c r="AV185" s="3"/>
    </row>
    <row r="186" spans="1:48" x14ac:dyDescent="0.25">
      <c r="A186" s="25"/>
      <c r="B186" s="29"/>
      <c r="C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R186" s="3"/>
      <c r="AS186" s="182"/>
      <c r="AT186" s="3"/>
      <c r="AU186" s="3"/>
      <c r="AV186" s="3"/>
    </row>
    <row r="187" spans="1:48" x14ac:dyDescent="0.25">
      <c r="A187" s="25"/>
      <c r="B187" s="29"/>
      <c r="C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R187" s="3"/>
      <c r="AS187" s="182"/>
      <c r="AT187" s="3"/>
      <c r="AU187" s="3"/>
      <c r="AV187" s="3"/>
    </row>
    <row r="188" spans="1:48" x14ac:dyDescent="0.25">
      <c r="A188" s="25"/>
      <c r="B188" s="29"/>
      <c r="C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R188" s="3"/>
      <c r="AS188" s="182"/>
      <c r="AT188" s="3"/>
      <c r="AU188" s="3"/>
      <c r="AV188" s="3"/>
    </row>
  </sheetData>
  <autoFilter ref="A13:AV101" xr:uid="{00000000-0009-0000-0000-000000000000}"/>
  <mergeCells count="51">
    <mergeCell ref="D8:J8"/>
    <mergeCell ref="L8:N8"/>
    <mergeCell ref="D9:J9"/>
    <mergeCell ref="R10:Y11"/>
    <mergeCell ref="E1:L1"/>
    <mergeCell ref="D3:E3"/>
    <mergeCell ref="D5:J5"/>
    <mergeCell ref="D6:J6"/>
    <mergeCell ref="D7:J7"/>
    <mergeCell ref="L7:M7"/>
    <mergeCell ref="AK10:AK13"/>
    <mergeCell ref="AS10:AS13"/>
    <mergeCell ref="AU10:AU13"/>
    <mergeCell ref="AV10:AV13"/>
    <mergeCell ref="AL10:AL13"/>
    <mergeCell ref="AM10:AM13"/>
    <mergeCell ref="AN10:AN13"/>
    <mergeCell ref="AO10:AO13"/>
    <mergeCell ref="AR10:AR13"/>
    <mergeCell ref="AP10:AP13"/>
    <mergeCell ref="AJ10:AJ13"/>
    <mergeCell ref="AD10:AD13"/>
    <mergeCell ref="Z10:AC11"/>
    <mergeCell ref="Z12:Z13"/>
    <mergeCell ref="AA12:AA13"/>
    <mergeCell ref="AB12:AB13"/>
    <mergeCell ref="AC12:AC13"/>
    <mergeCell ref="AI10:AI13"/>
    <mergeCell ref="AE10:AE13"/>
    <mergeCell ref="AF10:AF13"/>
    <mergeCell ref="AG10:AG13"/>
    <mergeCell ref="AH10:AH13"/>
    <mergeCell ref="A10:A13"/>
    <mergeCell ref="J10:J13"/>
    <mergeCell ref="B10:B13"/>
    <mergeCell ref="O12:Q12"/>
    <mergeCell ref="K10:Q11"/>
    <mergeCell ref="K12:N12"/>
    <mergeCell ref="H10:H13"/>
    <mergeCell ref="I10:I13"/>
    <mergeCell ref="S99:V99"/>
    <mergeCell ref="W99:Y99"/>
    <mergeCell ref="C10:C13"/>
    <mergeCell ref="D99:H99"/>
    <mergeCell ref="K99:N99"/>
    <mergeCell ref="D10:D13"/>
    <mergeCell ref="E10:E13"/>
    <mergeCell ref="G10:G13"/>
    <mergeCell ref="R12:V12"/>
    <mergeCell ref="W12:Y12"/>
    <mergeCell ref="F10:F12"/>
  </mergeCells>
  <hyperlinks>
    <hyperlink ref="A63" r:id="rId1" xr:uid="{00000000-0004-0000-0000-000000000000}"/>
    <hyperlink ref="A65" r:id="rId2" xr:uid="{00000000-0004-0000-0000-000001000000}"/>
    <hyperlink ref="A25" r:id="rId3" xr:uid="{00000000-0004-0000-0000-000002000000}"/>
    <hyperlink ref="A28" r:id="rId4" xr:uid="{00000000-0004-0000-0000-000003000000}"/>
    <hyperlink ref="A30" r:id="rId5" xr:uid="{00000000-0004-0000-0000-000004000000}"/>
    <hyperlink ref="A38" r:id="rId6" xr:uid="{00000000-0004-0000-0000-000005000000}"/>
    <hyperlink ref="A44" r:id="rId7" xr:uid="{00000000-0004-0000-0000-000006000000}"/>
    <hyperlink ref="A46" r:id="rId8" xr:uid="{00000000-0004-0000-0000-000007000000}"/>
    <hyperlink ref="A59" r:id="rId9" xr:uid="{00000000-0004-0000-0000-000008000000}"/>
    <hyperlink ref="A48" r:id="rId10" xr:uid="{00000000-0004-0000-0000-000009000000}"/>
    <hyperlink ref="A14" r:id="rId11" xr:uid="{00000000-0004-0000-0000-00000A000000}"/>
    <hyperlink ref="A42" r:id="rId12" xr:uid="{00000000-0004-0000-0000-00000B000000}"/>
    <hyperlink ref="A21" r:id="rId13" xr:uid="{00000000-0004-0000-0000-00000C000000}"/>
    <hyperlink ref="A16" r:id="rId14" xr:uid="{00000000-0004-0000-0000-00000D000000}"/>
    <hyperlink ref="A70" r:id="rId15" xr:uid="{00000000-0004-0000-0000-00000E000000}"/>
    <hyperlink ref="A18" r:id="rId16" display="Ricardo Garcia" xr:uid="{00000000-0004-0000-0000-00000F000000}"/>
    <hyperlink ref="A36" r:id="rId17" xr:uid="{00000000-0004-0000-0000-000010000000}"/>
    <hyperlink ref="A86" r:id="rId18" xr:uid="{00000000-0004-0000-0000-000011000000}"/>
    <hyperlink ref="A90" r:id="rId19" xr:uid="{00000000-0004-0000-0000-000012000000}"/>
    <hyperlink ref="A57" r:id="rId20" xr:uid="{00000000-0004-0000-0000-000013000000}"/>
    <hyperlink ref="A55" r:id="rId21" xr:uid="{00000000-0004-0000-0000-000014000000}"/>
    <hyperlink ref="A53" r:id="rId22" xr:uid="{00000000-0004-0000-0000-000015000000}"/>
    <hyperlink ref="A32" r:id="rId23" xr:uid="{00000000-0004-0000-0000-000016000000}"/>
    <hyperlink ref="A73" r:id="rId24" xr:uid="{00000000-0004-0000-0000-000017000000}"/>
  </hyperlinks>
  <printOptions horizontalCentered="1"/>
  <pageMargins left="0.11811023622047245" right="0.11811023622047245" top="0.35433070866141736" bottom="0.35433070866141736" header="0.31496062992125984" footer="0.31496062992125984"/>
  <pageSetup paperSize="9" scale="22" orientation="landscape" cellComments="asDisplayed" r:id="rId25"/>
  <drawing r:id="rId26"/>
  <legacyDrawing r:id="rId2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202"/>
  <sheetViews>
    <sheetView topLeftCell="D12" zoomScale="80" zoomScaleNormal="80" zoomScaleSheetLayoutView="80" workbookViewId="0">
      <pane xSplit="7110" ySplit="2025" topLeftCell="I90" activePane="bottomRight"/>
      <selection activeCell="D14" sqref="D14"/>
      <selection pane="topRight" activeCell="F14" sqref="F14"/>
      <selection pane="bottomLeft" activeCell="D38" activeCellId="1" sqref="A39:XFD39 A38:XFD38"/>
      <selection pane="bottomRight" activeCell="T38" sqref="T38"/>
    </sheetView>
  </sheetViews>
  <sheetFormatPr baseColWidth="10" defaultColWidth="10.85546875" defaultRowHeight="15.75" x14ac:dyDescent="0.25"/>
  <cols>
    <col min="1" max="1" width="40.7109375" style="439" customWidth="1"/>
    <col min="2" max="2" width="12.7109375" style="19" customWidth="1"/>
    <col min="3" max="3" width="8.7109375" style="2" customWidth="1"/>
    <col min="4" max="4" width="80.42578125" style="3" customWidth="1"/>
    <col min="5" max="9" width="10.7109375" style="4" customWidth="1"/>
    <col min="10" max="10" width="27" style="4" customWidth="1"/>
    <col min="11" max="11" width="31.28515625" style="5" customWidth="1"/>
    <col min="12" max="12" width="10.7109375" style="4" customWidth="1"/>
    <col min="13" max="15" width="10.7109375" style="5" customWidth="1"/>
    <col min="16" max="16" width="10.7109375" style="4" customWidth="1"/>
    <col min="17" max="17" width="15.7109375" style="4" customWidth="1"/>
    <col min="18" max="18" width="10.7109375" style="4" customWidth="1"/>
    <col min="19" max="19" width="10.7109375" style="5" customWidth="1"/>
    <col min="20" max="20" width="15.7109375" style="3" customWidth="1"/>
    <col min="21" max="23" width="10.7109375" style="5" customWidth="1"/>
    <col min="24" max="24" width="10.7109375" style="4" customWidth="1"/>
    <col min="25" max="28" width="11.42578125" style="4"/>
    <col min="29" max="41" width="10.85546875" style="4" customWidth="1"/>
    <col min="42" max="42" width="10.85546875" style="3" customWidth="1"/>
    <col min="43" max="43" width="11.42578125" style="4" customWidth="1"/>
    <col min="44" max="44" width="11.42578125" style="6" customWidth="1"/>
    <col min="45" max="45" width="11.42578125" style="4" customWidth="1"/>
    <col min="46" max="47" width="11.42578125" style="7" customWidth="1"/>
    <col min="48" max="16384" width="10.85546875" style="3"/>
  </cols>
  <sheetData>
    <row r="1" spans="1:47" ht="15" x14ac:dyDescent="0.25">
      <c r="A1" s="427"/>
      <c r="B1" s="50"/>
      <c r="C1" s="50"/>
      <c r="D1" s="50"/>
      <c r="E1" s="589" t="s">
        <v>17</v>
      </c>
      <c r="F1" s="589"/>
      <c r="G1" s="589"/>
      <c r="H1" s="589"/>
      <c r="I1" s="589"/>
      <c r="J1" s="589"/>
      <c r="K1" s="589"/>
      <c r="L1" s="62"/>
      <c r="M1" s="62"/>
      <c r="N1" s="62"/>
      <c r="O1" s="50"/>
      <c r="P1" s="50"/>
      <c r="Q1" s="50"/>
      <c r="R1" s="50"/>
      <c r="AP1" s="4"/>
      <c r="AR1" s="4"/>
      <c r="AT1" s="4"/>
      <c r="AU1" s="4"/>
    </row>
    <row r="2" spans="1:47" ht="15" x14ac:dyDescent="0.25">
      <c r="A2" s="427"/>
      <c r="B2" s="50"/>
      <c r="C2" s="50"/>
      <c r="D2" s="50"/>
      <c r="E2" s="62"/>
      <c r="F2" s="62"/>
      <c r="G2" s="62"/>
      <c r="H2" s="62"/>
      <c r="I2" s="62"/>
      <c r="J2" s="62"/>
      <c r="K2" s="62"/>
      <c r="L2" s="62"/>
      <c r="M2" s="62"/>
      <c r="N2" s="62"/>
      <c r="O2" s="50"/>
      <c r="P2" s="50"/>
      <c r="Q2" s="50"/>
      <c r="R2" s="50"/>
      <c r="AP2" s="4"/>
      <c r="AR2" s="4"/>
      <c r="AT2" s="4"/>
      <c r="AU2" s="4"/>
    </row>
    <row r="3" spans="1:47" ht="15" x14ac:dyDescent="0.25">
      <c r="A3" s="427"/>
      <c r="B3" s="51"/>
      <c r="C3" s="51"/>
      <c r="D3" s="584" t="s">
        <v>462</v>
      </c>
      <c r="E3" s="584"/>
      <c r="F3" s="51"/>
      <c r="G3" s="51"/>
      <c r="H3" s="51"/>
      <c r="I3" s="51"/>
      <c r="J3" s="51"/>
      <c r="K3" s="51" t="s">
        <v>16</v>
      </c>
      <c r="L3" s="51"/>
      <c r="M3" s="51"/>
      <c r="N3" s="51"/>
      <c r="O3" s="50"/>
      <c r="P3" s="50"/>
      <c r="Q3" s="50"/>
      <c r="R3" s="50"/>
      <c r="AP3" s="4"/>
      <c r="AR3" s="4"/>
      <c r="AT3" s="4"/>
      <c r="AU3" s="4"/>
    </row>
    <row r="4" spans="1:47" thickBot="1" x14ac:dyDescent="0.3">
      <c r="A4" s="427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AP4" s="4"/>
      <c r="AR4" s="4"/>
      <c r="AT4" s="4"/>
      <c r="AU4" s="4"/>
    </row>
    <row r="5" spans="1:47" ht="20.100000000000001" customHeight="1" x14ac:dyDescent="0.25">
      <c r="A5" s="428"/>
      <c r="B5" s="3"/>
      <c r="C5" s="18"/>
      <c r="D5" s="590" t="s">
        <v>449</v>
      </c>
      <c r="E5" s="591"/>
      <c r="F5" s="591"/>
      <c r="G5" s="591"/>
      <c r="H5" s="591"/>
      <c r="I5" s="591"/>
      <c r="J5" s="58" t="s">
        <v>450</v>
      </c>
      <c r="K5" s="58" t="s">
        <v>451</v>
      </c>
      <c r="L5" s="56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4"/>
      <c r="AP5" s="4"/>
      <c r="AR5" s="4"/>
      <c r="AT5" s="4"/>
      <c r="AU5" s="4"/>
    </row>
    <row r="6" spans="1:47" ht="20.100000000000001" customHeight="1" x14ac:dyDescent="0.25">
      <c r="A6" s="428"/>
      <c r="B6" s="3"/>
      <c r="C6" s="18"/>
      <c r="D6" s="583" t="s">
        <v>452</v>
      </c>
      <c r="E6" s="584"/>
      <c r="F6" s="584"/>
      <c r="G6" s="584"/>
      <c r="H6" s="584"/>
      <c r="I6" s="584"/>
      <c r="J6" s="53" t="s">
        <v>453</v>
      </c>
      <c r="K6" s="53" t="s">
        <v>454</v>
      </c>
      <c r="L6" s="54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57"/>
      <c r="AP6" s="4"/>
      <c r="AR6" s="4"/>
      <c r="AT6" s="4"/>
      <c r="AU6" s="4"/>
    </row>
    <row r="7" spans="1:47" ht="20.100000000000001" customHeight="1" x14ac:dyDescent="0.25">
      <c r="A7" s="428"/>
      <c r="B7" s="3"/>
      <c r="C7" s="18"/>
      <c r="D7" s="583" t="s">
        <v>455</v>
      </c>
      <c r="E7" s="584"/>
      <c r="F7" s="584"/>
      <c r="G7" s="584"/>
      <c r="H7" s="584"/>
      <c r="I7" s="584"/>
      <c r="J7" s="52" t="s">
        <v>456</v>
      </c>
      <c r="K7" s="585" t="s">
        <v>457</v>
      </c>
      <c r="L7" s="586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57"/>
      <c r="AP7" s="4"/>
      <c r="AR7" s="4"/>
      <c r="AT7" s="4"/>
      <c r="AU7" s="4"/>
    </row>
    <row r="8" spans="1:47" ht="20.100000000000001" customHeight="1" x14ac:dyDescent="0.25">
      <c r="A8" s="428"/>
      <c r="B8" s="3"/>
      <c r="C8" s="18"/>
      <c r="D8" s="583" t="s">
        <v>458</v>
      </c>
      <c r="E8" s="584"/>
      <c r="F8" s="584"/>
      <c r="G8" s="584"/>
      <c r="H8" s="584"/>
      <c r="I8" s="584"/>
      <c r="J8" s="53" t="s">
        <v>459</v>
      </c>
      <c r="K8" s="585" t="s">
        <v>460</v>
      </c>
      <c r="L8" s="586"/>
      <c r="M8" s="586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57"/>
      <c r="AP8" s="4"/>
      <c r="AR8" s="4"/>
      <c r="AT8" s="4"/>
      <c r="AU8" s="4"/>
    </row>
    <row r="9" spans="1:47" ht="20.100000000000001" customHeight="1" thickBot="1" x14ac:dyDescent="0.3">
      <c r="A9" s="428"/>
      <c r="B9" s="3"/>
      <c r="C9" s="18"/>
      <c r="D9" s="587" t="s">
        <v>461</v>
      </c>
      <c r="E9" s="588"/>
      <c r="F9" s="588"/>
      <c r="G9" s="588"/>
      <c r="H9" s="588"/>
      <c r="I9" s="588"/>
      <c r="J9" s="59"/>
      <c r="K9" s="65"/>
      <c r="L9" s="66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67"/>
      <c r="AP9" s="4"/>
      <c r="AR9" s="4"/>
      <c r="AT9" s="4"/>
      <c r="AU9" s="4"/>
    </row>
    <row r="10" spans="1:47" ht="15" customHeight="1" x14ac:dyDescent="0.25">
      <c r="A10" s="536" t="s">
        <v>31</v>
      </c>
      <c r="B10" s="541" t="s">
        <v>435</v>
      </c>
      <c r="C10" s="523" t="s">
        <v>32</v>
      </c>
      <c r="D10" s="527" t="s">
        <v>443</v>
      </c>
      <c r="E10" s="530" t="s">
        <v>23</v>
      </c>
      <c r="F10" s="530" t="s">
        <v>2</v>
      </c>
      <c r="G10" s="530" t="s">
        <v>0</v>
      </c>
      <c r="H10" s="553" t="s">
        <v>1</v>
      </c>
      <c r="I10" s="530" t="s">
        <v>18</v>
      </c>
      <c r="J10" s="547" t="s">
        <v>24</v>
      </c>
      <c r="K10" s="548"/>
      <c r="L10" s="548"/>
      <c r="M10" s="548"/>
      <c r="N10" s="548"/>
      <c r="O10" s="548"/>
      <c r="P10" s="549"/>
      <c r="Q10" s="547" t="s">
        <v>24</v>
      </c>
      <c r="R10" s="548"/>
      <c r="S10" s="548"/>
      <c r="T10" s="548"/>
      <c r="U10" s="548"/>
      <c r="V10" s="548"/>
      <c r="W10" s="548"/>
      <c r="X10" s="549"/>
      <c r="Y10" s="560" t="s">
        <v>3</v>
      </c>
      <c r="Z10" s="561"/>
      <c r="AA10" s="561"/>
      <c r="AB10" s="562"/>
      <c r="AC10" s="557" t="s">
        <v>69</v>
      </c>
      <c r="AD10" s="554" t="s">
        <v>70</v>
      </c>
      <c r="AE10" s="574" t="s">
        <v>71</v>
      </c>
      <c r="AF10" s="574" t="s">
        <v>445</v>
      </c>
      <c r="AG10" s="554" t="s">
        <v>72</v>
      </c>
      <c r="AH10" s="554" t="s">
        <v>447</v>
      </c>
      <c r="AI10" s="554" t="s">
        <v>84</v>
      </c>
      <c r="AJ10" s="574" t="s">
        <v>419</v>
      </c>
      <c r="AK10" s="574" t="s">
        <v>73</v>
      </c>
      <c r="AL10" s="595" t="s">
        <v>74</v>
      </c>
      <c r="AM10" s="574" t="s">
        <v>75</v>
      </c>
      <c r="AN10" s="574" t="s">
        <v>76</v>
      </c>
      <c r="AO10" s="592" t="s">
        <v>516</v>
      </c>
      <c r="AQ10" s="579" t="s">
        <v>85</v>
      </c>
      <c r="AR10" s="577" t="s">
        <v>88</v>
      </c>
      <c r="AT10" s="578" t="s">
        <v>86</v>
      </c>
      <c r="AU10" s="578" t="s">
        <v>87</v>
      </c>
    </row>
    <row r="11" spans="1:47" ht="15.75" customHeight="1" thickBot="1" x14ac:dyDescent="0.3">
      <c r="A11" s="537"/>
      <c r="B11" s="542"/>
      <c r="C11" s="524"/>
      <c r="D11" s="528"/>
      <c r="E11" s="531"/>
      <c r="F11" s="531"/>
      <c r="G11" s="531"/>
      <c r="H11" s="539"/>
      <c r="I11" s="539"/>
      <c r="J11" s="550"/>
      <c r="K11" s="551"/>
      <c r="L11" s="551"/>
      <c r="M11" s="551"/>
      <c r="N11" s="551"/>
      <c r="O11" s="551"/>
      <c r="P11" s="552"/>
      <c r="Q11" s="550"/>
      <c r="R11" s="551"/>
      <c r="S11" s="551"/>
      <c r="T11" s="551"/>
      <c r="U11" s="551"/>
      <c r="V11" s="551"/>
      <c r="W11" s="551"/>
      <c r="X11" s="552"/>
      <c r="Y11" s="563"/>
      <c r="Z11" s="564"/>
      <c r="AA11" s="564"/>
      <c r="AB11" s="565"/>
      <c r="AC11" s="558"/>
      <c r="AD11" s="555"/>
      <c r="AE11" s="575"/>
      <c r="AF11" s="575"/>
      <c r="AG11" s="555"/>
      <c r="AH11" s="555"/>
      <c r="AI11" s="555"/>
      <c r="AJ11" s="575"/>
      <c r="AK11" s="575"/>
      <c r="AL11" s="596"/>
      <c r="AM11" s="575"/>
      <c r="AN11" s="575"/>
      <c r="AO11" s="593"/>
      <c r="AQ11" s="579"/>
      <c r="AR11" s="577"/>
      <c r="AT11" s="578"/>
      <c r="AU11" s="578"/>
    </row>
    <row r="12" spans="1:47" ht="15.75" customHeight="1" thickBot="1" x14ac:dyDescent="0.3">
      <c r="A12" s="537"/>
      <c r="B12" s="542"/>
      <c r="C12" s="524"/>
      <c r="D12" s="528"/>
      <c r="E12" s="531"/>
      <c r="F12" s="531"/>
      <c r="G12" s="531"/>
      <c r="H12" s="539"/>
      <c r="I12" s="539"/>
      <c r="J12" s="544" t="s">
        <v>22</v>
      </c>
      <c r="K12" s="545"/>
      <c r="L12" s="545"/>
      <c r="M12" s="545"/>
      <c r="N12" s="544" t="s">
        <v>25</v>
      </c>
      <c r="O12" s="545"/>
      <c r="P12" s="546"/>
      <c r="Q12" s="533" t="s">
        <v>14</v>
      </c>
      <c r="R12" s="534"/>
      <c r="S12" s="534"/>
      <c r="T12" s="534"/>
      <c r="U12" s="534"/>
      <c r="V12" s="533" t="s">
        <v>25</v>
      </c>
      <c r="W12" s="534"/>
      <c r="X12" s="535"/>
      <c r="Y12" s="566" t="s">
        <v>5</v>
      </c>
      <c r="Z12" s="568" t="s">
        <v>7</v>
      </c>
      <c r="AA12" s="570" t="s">
        <v>6</v>
      </c>
      <c r="AB12" s="572" t="s">
        <v>8</v>
      </c>
      <c r="AC12" s="558"/>
      <c r="AD12" s="555"/>
      <c r="AE12" s="575"/>
      <c r="AF12" s="575"/>
      <c r="AG12" s="555"/>
      <c r="AH12" s="555"/>
      <c r="AI12" s="555"/>
      <c r="AJ12" s="575"/>
      <c r="AK12" s="575"/>
      <c r="AL12" s="596"/>
      <c r="AM12" s="575"/>
      <c r="AN12" s="575"/>
      <c r="AO12" s="593"/>
      <c r="AQ12" s="579"/>
      <c r="AR12" s="577"/>
      <c r="AT12" s="578"/>
      <c r="AU12" s="578"/>
    </row>
    <row r="13" spans="1:47" ht="72" customHeight="1" thickBot="1" x14ac:dyDescent="0.3">
      <c r="A13" s="538"/>
      <c r="B13" s="543"/>
      <c r="C13" s="525"/>
      <c r="D13" s="528"/>
      <c r="E13" s="531"/>
      <c r="F13" s="531"/>
      <c r="G13" s="531"/>
      <c r="H13" s="539"/>
      <c r="I13" s="539"/>
      <c r="J13" s="184" t="s">
        <v>26</v>
      </c>
      <c r="K13" s="39" t="s">
        <v>19</v>
      </c>
      <c r="L13" s="185" t="s">
        <v>27</v>
      </c>
      <c r="M13" s="186" t="s">
        <v>20</v>
      </c>
      <c r="N13" s="187" t="s">
        <v>15</v>
      </c>
      <c r="O13" s="188" t="s">
        <v>10</v>
      </c>
      <c r="P13" s="189" t="s">
        <v>9</v>
      </c>
      <c r="Q13" s="190" t="s">
        <v>28</v>
      </c>
      <c r="R13" s="191" t="s">
        <v>29</v>
      </c>
      <c r="S13" s="192" t="s">
        <v>19</v>
      </c>
      <c r="T13" s="43" t="s">
        <v>30</v>
      </c>
      <c r="U13" s="193" t="s">
        <v>21</v>
      </c>
      <c r="V13" s="187" t="s">
        <v>15</v>
      </c>
      <c r="W13" s="188" t="s">
        <v>10</v>
      </c>
      <c r="X13" s="194" t="s">
        <v>9</v>
      </c>
      <c r="Y13" s="594"/>
      <c r="Z13" s="569"/>
      <c r="AA13" s="571"/>
      <c r="AB13" s="606"/>
      <c r="AC13" s="559"/>
      <c r="AD13" s="556"/>
      <c r="AE13" s="576"/>
      <c r="AF13" s="576"/>
      <c r="AG13" s="556"/>
      <c r="AH13" s="556"/>
      <c r="AI13" s="556"/>
      <c r="AJ13" s="576"/>
      <c r="AK13" s="576"/>
      <c r="AL13" s="597"/>
      <c r="AM13" s="576"/>
      <c r="AN13" s="576"/>
      <c r="AO13" s="593"/>
      <c r="AQ13" s="579"/>
      <c r="AR13" s="577"/>
      <c r="AT13" s="578"/>
      <c r="AU13" s="578"/>
    </row>
    <row r="14" spans="1:47" s="15" customFormat="1" ht="20.100000000000001" customHeight="1" x14ac:dyDescent="0.25">
      <c r="A14" s="101" t="s">
        <v>352</v>
      </c>
      <c r="B14" s="245"/>
      <c r="C14" s="104" t="s">
        <v>728</v>
      </c>
      <c r="D14" s="197" t="s">
        <v>120</v>
      </c>
      <c r="E14" s="198" t="s">
        <v>914</v>
      </c>
      <c r="F14" s="198" t="s">
        <v>99</v>
      </c>
      <c r="G14" s="198" t="s">
        <v>49</v>
      </c>
      <c r="H14" s="198">
        <v>6</v>
      </c>
      <c r="I14" s="198">
        <v>2</v>
      </c>
      <c r="J14" s="199" t="s">
        <v>79</v>
      </c>
      <c r="K14" s="254">
        <v>0.3</v>
      </c>
      <c r="L14" s="201" t="s">
        <v>741</v>
      </c>
      <c r="M14" s="254">
        <v>0.5</v>
      </c>
      <c r="N14" s="127"/>
      <c r="O14" s="127"/>
      <c r="P14" s="202" t="s">
        <v>41</v>
      </c>
      <c r="Q14" s="203" t="s">
        <v>9</v>
      </c>
      <c r="R14" s="201" t="s">
        <v>82</v>
      </c>
      <c r="S14" s="255">
        <v>0.3</v>
      </c>
      <c r="T14" s="201" t="s">
        <v>741</v>
      </c>
      <c r="U14" s="256">
        <v>0.5</v>
      </c>
      <c r="V14" s="126"/>
      <c r="W14" s="127"/>
      <c r="X14" s="128" t="s">
        <v>41</v>
      </c>
      <c r="Y14" s="129">
        <v>22.5</v>
      </c>
      <c r="Z14" s="130"/>
      <c r="AA14" s="130">
        <v>34.5</v>
      </c>
      <c r="AB14" s="128"/>
      <c r="AC14" s="129" t="s">
        <v>34</v>
      </c>
      <c r="AD14" s="130"/>
      <c r="AE14" s="130" t="s">
        <v>41</v>
      </c>
      <c r="AF14" s="130"/>
      <c r="AG14" s="130"/>
      <c r="AH14" s="130"/>
      <c r="AI14" s="130"/>
      <c r="AJ14" s="130"/>
      <c r="AK14" s="130"/>
      <c r="AL14" s="130"/>
      <c r="AM14" s="130"/>
      <c r="AN14" s="404"/>
      <c r="AO14" s="205" t="s">
        <v>41</v>
      </c>
      <c r="AQ14" s="17">
        <f>SUM(Y14:AB14)</f>
        <v>57</v>
      </c>
      <c r="AR14" s="34">
        <f>AQ14/H14</f>
        <v>9.5</v>
      </c>
      <c r="AS14" s="17"/>
      <c r="AT14" s="35">
        <f>K14+K15+M14</f>
        <v>1</v>
      </c>
      <c r="AU14" s="35">
        <f>S14+S15+U14</f>
        <v>1</v>
      </c>
    </row>
    <row r="15" spans="1:47" s="15" customFormat="1" ht="20.100000000000001" customHeight="1" x14ac:dyDescent="0.25">
      <c r="A15" s="425"/>
      <c r="B15" s="225"/>
      <c r="C15" s="161"/>
      <c r="D15" s="82"/>
      <c r="E15" s="83"/>
      <c r="F15" s="83"/>
      <c r="G15" s="84"/>
      <c r="H15" s="83"/>
      <c r="I15" s="83"/>
      <c r="J15" s="85" t="s">
        <v>79</v>
      </c>
      <c r="K15" s="86">
        <v>0.2</v>
      </c>
      <c r="L15" s="85"/>
      <c r="M15" s="86"/>
      <c r="N15" s="87"/>
      <c r="O15" s="87"/>
      <c r="P15" s="88"/>
      <c r="Q15" s="89"/>
      <c r="R15" s="85" t="s">
        <v>82</v>
      </c>
      <c r="S15" s="135">
        <v>0.2</v>
      </c>
      <c r="T15" s="207"/>
      <c r="U15" s="135"/>
      <c r="V15" s="90"/>
      <c r="W15" s="87"/>
      <c r="X15" s="84"/>
      <c r="Y15" s="91"/>
      <c r="Z15" s="92"/>
      <c r="AA15" s="92"/>
      <c r="AB15" s="93"/>
      <c r="AC15" s="91" t="s">
        <v>34</v>
      </c>
      <c r="AD15" s="92"/>
      <c r="AE15" s="92" t="s">
        <v>41</v>
      </c>
      <c r="AF15" s="92"/>
      <c r="AG15" s="92"/>
      <c r="AH15" s="92"/>
      <c r="AI15" s="92"/>
      <c r="AJ15" s="92"/>
      <c r="AK15" s="92"/>
      <c r="AL15" s="92"/>
      <c r="AM15" s="92"/>
      <c r="AN15" s="263"/>
      <c r="AO15" s="93" t="s">
        <v>41</v>
      </c>
      <c r="AQ15" s="17"/>
      <c r="AR15" s="34"/>
      <c r="AS15" s="17"/>
      <c r="AT15" s="35"/>
      <c r="AU15" s="35"/>
    </row>
    <row r="16" spans="1:47" s="15" customFormat="1" ht="20.100000000000001" customHeight="1" x14ac:dyDescent="0.25">
      <c r="A16" s="101" t="s">
        <v>373</v>
      </c>
      <c r="B16" s="245"/>
      <c r="C16" s="104" t="s">
        <v>728</v>
      </c>
      <c r="D16" s="105" t="s">
        <v>121</v>
      </c>
      <c r="E16" s="106" t="s">
        <v>915</v>
      </c>
      <c r="F16" s="106" t="s">
        <v>100</v>
      </c>
      <c r="G16" s="106" t="s">
        <v>49</v>
      </c>
      <c r="H16" s="106">
        <v>6</v>
      </c>
      <c r="I16" s="106">
        <v>2</v>
      </c>
      <c r="J16" s="107" t="s">
        <v>79</v>
      </c>
      <c r="K16" s="108">
        <v>0.25</v>
      </c>
      <c r="L16" s="107" t="s">
        <v>733</v>
      </c>
      <c r="M16" s="108">
        <v>0.5</v>
      </c>
      <c r="N16" s="109"/>
      <c r="O16" s="109"/>
      <c r="P16" s="110" t="s">
        <v>41</v>
      </c>
      <c r="Q16" s="134" t="s">
        <v>9</v>
      </c>
      <c r="R16" s="107" t="s">
        <v>82</v>
      </c>
      <c r="S16" s="111">
        <v>0.25</v>
      </c>
      <c r="T16" s="107" t="s">
        <v>733</v>
      </c>
      <c r="U16" s="108">
        <v>0.5</v>
      </c>
      <c r="V16" s="112"/>
      <c r="W16" s="109"/>
      <c r="X16" s="113" t="s">
        <v>41</v>
      </c>
      <c r="Y16" s="114">
        <v>39</v>
      </c>
      <c r="Z16" s="116"/>
      <c r="AA16" s="116">
        <v>16.5</v>
      </c>
      <c r="AB16" s="113"/>
      <c r="AC16" s="114" t="s">
        <v>34</v>
      </c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260"/>
      <c r="AO16" s="115" t="s">
        <v>41</v>
      </c>
      <c r="AQ16" s="17">
        <f>SUM(Y16:AB16)</f>
        <v>55.5</v>
      </c>
      <c r="AR16" s="34">
        <f>AQ16/H16</f>
        <v>9.25</v>
      </c>
      <c r="AS16" s="17"/>
      <c r="AT16" s="35">
        <f>K16+K17+M16</f>
        <v>1</v>
      </c>
      <c r="AU16" s="35">
        <f>S16+S17+U16</f>
        <v>1</v>
      </c>
    </row>
    <row r="17" spans="1:47" s="15" customFormat="1" ht="20.100000000000001" customHeight="1" x14ac:dyDescent="0.25">
      <c r="A17" s="424"/>
      <c r="B17" s="241"/>
      <c r="C17" s="81"/>
      <c r="D17" s="82"/>
      <c r="E17" s="83"/>
      <c r="F17" s="83"/>
      <c r="G17" s="83"/>
      <c r="H17" s="83"/>
      <c r="I17" s="83"/>
      <c r="J17" s="85" t="s">
        <v>79</v>
      </c>
      <c r="K17" s="86">
        <v>0.25</v>
      </c>
      <c r="L17" s="85"/>
      <c r="M17" s="86"/>
      <c r="N17" s="87"/>
      <c r="O17" s="87"/>
      <c r="P17" s="88"/>
      <c r="Q17" s="89"/>
      <c r="R17" s="85" t="s">
        <v>82</v>
      </c>
      <c r="S17" s="145">
        <v>0.25</v>
      </c>
      <c r="T17" s="85"/>
      <c r="U17" s="135"/>
      <c r="V17" s="90"/>
      <c r="W17" s="87"/>
      <c r="X17" s="84"/>
      <c r="Y17" s="91"/>
      <c r="Z17" s="92"/>
      <c r="AA17" s="92"/>
      <c r="AB17" s="84"/>
      <c r="AC17" s="91" t="s">
        <v>34</v>
      </c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263"/>
      <c r="AO17" s="93" t="s">
        <v>41</v>
      </c>
      <c r="AQ17" s="17"/>
      <c r="AR17" s="34"/>
      <c r="AS17" s="17"/>
      <c r="AT17" s="35"/>
      <c r="AU17" s="35"/>
    </row>
    <row r="18" spans="1:47" s="15" customFormat="1" ht="20.100000000000001" customHeight="1" x14ac:dyDescent="0.25">
      <c r="A18" s="101" t="s">
        <v>374</v>
      </c>
      <c r="B18" s="245"/>
      <c r="C18" s="104" t="s">
        <v>728</v>
      </c>
      <c r="D18" s="105" t="s">
        <v>122</v>
      </c>
      <c r="E18" s="106" t="s">
        <v>604</v>
      </c>
      <c r="F18" s="106" t="s">
        <v>101</v>
      </c>
      <c r="G18" s="113" t="s">
        <v>34</v>
      </c>
      <c r="H18" s="106">
        <v>6</v>
      </c>
      <c r="I18" s="106">
        <v>2</v>
      </c>
      <c r="J18" s="107" t="s">
        <v>79</v>
      </c>
      <c r="K18" s="108">
        <v>0.5</v>
      </c>
      <c r="L18" s="107"/>
      <c r="M18" s="108"/>
      <c r="N18" s="109"/>
      <c r="O18" s="109"/>
      <c r="P18" s="110" t="s">
        <v>41</v>
      </c>
      <c r="Q18" s="134" t="s">
        <v>9</v>
      </c>
      <c r="R18" s="209" t="s">
        <v>783</v>
      </c>
      <c r="S18" s="111"/>
      <c r="T18" s="107" t="s">
        <v>733</v>
      </c>
      <c r="U18" s="208">
        <v>0.5</v>
      </c>
      <c r="V18" s="112"/>
      <c r="W18" s="109"/>
      <c r="X18" s="113" t="s">
        <v>41</v>
      </c>
      <c r="Y18" s="114">
        <v>22.5</v>
      </c>
      <c r="Z18" s="116"/>
      <c r="AA18" s="116">
        <v>34.5</v>
      </c>
      <c r="AB18" s="113"/>
      <c r="AC18" s="114"/>
      <c r="AD18" s="116" t="s">
        <v>34</v>
      </c>
      <c r="AE18" s="116"/>
      <c r="AF18" s="116" t="s">
        <v>34</v>
      </c>
      <c r="AG18" s="116"/>
      <c r="AH18" s="116"/>
      <c r="AI18" s="116"/>
      <c r="AJ18" s="116"/>
      <c r="AK18" s="116"/>
      <c r="AL18" s="116"/>
      <c r="AM18" s="116"/>
      <c r="AN18" s="260"/>
      <c r="AO18" s="115"/>
      <c r="AQ18" s="17">
        <f>SUM(Y18:AB18)</f>
        <v>57</v>
      </c>
      <c r="AR18" s="34">
        <f>AQ18/H18</f>
        <v>9.5</v>
      </c>
      <c r="AS18" s="17"/>
      <c r="AT18" s="35">
        <f>K18+K19+M18</f>
        <v>1</v>
      </c>
      <c r="AU18" s="35">
        <f>S18+S19+U18</f>
        <v>0.5</v>
      </c>
    </row>
    <row r="19" spans="1:47" s="15" customFormat="1" ht="20.100000000000001" customHeight="1" x14ac:dyDescent="0.25">
      <c r="A19" s="424"/>
      <c r="B19" s="241"/>
      <c r="C19" s="81"/>
      <c r="D19" s="82"/>
      <c r="E19" s="83"/>
      <c r="F19" s="83"/>
      <c r="G19" s="83"/>
      <c r="H19" s="83"/>
      <c r="I19" s="83"/>
      <c r="J19" s="85" t="s">
        <v>79</v>
      </c>
      <c r="K19" s="86">
        <v>0.5</v>
      </c>
      <c r="L19" s="85"/>
      <c r="M19" s="86"/>
      <c r="N19" s="87"/>
      <c r="O19" s="87"/>
      <c r="P19" s="88"/>
      <c r="Q19" s="89"/>
      <c r="R19" s="85"/>
      <c r="S19" s="135"/>
      <c r="T19" s="85"/>
      <c r="U19" s="86"/>
      <c r="V19" s="90"/>
      <c r="W19" s="87"/>
      <c r="X19" s="84"/>
      <c r="Y19" s="91"/>
      <c r="Z19" s="92"/>
      <c r="AA19" s="92"/>
      <c r="AB19" s="84"/>
      <c r="AC19" s="91"/>
      <c r="AD19" s="92" t="s">
        <v>34</v>
      </c>
      <c r="AE19" s="92"/>
      <c r="AF19" s="92" t="s">
        <v>34</v>
      </c>
      <c r="AG19" s="92"/>
      <c r="AH19" s="92"/>
      <c r="AI19" s="92"/>
      <c r="AJ19" s="92"/>
      <c r="AK19" s="92"/>
      <c r="AL19" s="92"/>
      <c r="AM19" s="92"/>
      <c r="AN19" s="263"/>
      <c r="AO19" s="93"/>
      <c r="AQ19" s="17"/>
      <c r="AR19" s="34"/>
      <c r="AS19" s="17"/>
      <c r="AT19" s="35"/>
      <c r="AU19" s="35"/>
    </row>
    <row r="20" spans="1:47" s="15" customFormat="1" ht="20.100000000000001" customHeight="1" x14ac:dyDescent="0.25">
      <c r="A20" s="101" t="s">
        <v>373</v>
      </c>
      <c r="B20" s="245"/>
      <c r="C20" s="104" t="s">
        <v>728</v>
      </c>
      <c r="D20" s="105" t="s">
        <v>123</v>
      </c>
      <c r="E20" s="106"/>
      <c r="F20" s="106" t="s">
        <v>102</v>
      </c>
      <c r="G20" s="106" t="s">
        <v>34</v>
      </c>
      <c r="H20" s="106">
        <v>6</v>
      </c>
      <c r="I20" s="106">
        <v>2</v>
      </c>
      <c r="J20" s="107" t="s">
        <v>79</v>
      </c>
      <c r="K20" s="108">
        <v>0.25</v>
      </c>
      <c r="L20" s="107" t="s">
        <v>733</v>
      </c>
      <c r="M20" s="108">
        <v>0.5</v>
      </c>
      <c r="N20" s="109"/>
      <c r="O20" s="109"/>
      <c r="P20" s="110" t="s">
        <v>41</v>
      </c>
      <c r="Q20" s="134" t="s">
        <v>9</v>
      </c>
      <c r="R20" s="107" t="s">
        <v>82</v>
      </c>
      <c r="S20" s="111">
        <v>0.25</v>
      </c>
      <c r="T20" s="107" t="s">
        <v>733</v>
      </c>
      <c r="U20" s="136">
        <v>0.5</v>
      </c>
      <c r="V20" s="112"/>
      <c r="W20" s="109"/>
      <c r="X20" s="113" t="s">
        <v>41</v>
      </c>
      <c r="Y20" s="114">
        <v>39</v>
      </c>
      <c r="Z20" s="116"/>
      <c r="AA20" s="116">
        <v>16.5</v>
      </c>
      <c r="AB20" s="113"/>
      <c r="AC20" s="114"/>
      <c r="AD20" s="116" t="s">
        <v>34</v>
      </c>
      <c r="AE20" s="116"/>
      <c r="AF20" s="116"/>
      <c r="AG20" s="116"/>
      <c r="AH20" s="116"/>
      <c r="AI20" s="116"/>
      <c r="AJ20" s="116"/>
      <c r="AK20" s="116"/>
      <c r="AL20" s="116"/>
      <c r="AM20" s="116"/>
      <c r="AN20" s="260"/>
      <c r="AO20" s="115"/>
      <c r="AQ20" s="17">
        <f>SUM(Y20:AB20)</f>
        <v>55.5</v>
      </c>
      <c r="AR20" s="34">
        <f>AQ20/H20</f>
        <v>9.25</v>
      </c>
      <c r="AS20" s="17"/>
      <c r="AT20" s="35">
        <f>K20+K21+M20</f>
        <v>1</v>
      </c>
      <c r="AU20" s="35">
        <f>S20+S21+U20</f>
        <v>1</v>
      </c>
    </row>
    <row r="21" spans="1:47" s="15" customFormat="1" ht="20.100000000000001" customHeight="1" x14ac:dyDescent="0.25">
      <c r="A21" s="425"/>
      <c r="B21" s="225"/>
      <c r="C21" s="257"/>
      <c r="D21" s="82"/>
      <c r="E21" s="83"/>
      <c r="F21" s="83"/>
      <c r="G21" s="83"/>
      <c r="H21" s="83"/>
      <c r="I21" s="83"/>
      <c r="J21" s="85" t="s">
        <v>79</v>
      </c>
      <c r="K21" s="86">
        <v>0.25</v>
      </c>
      <c r="L21" s="85"/>
      <c r="M21" s="86"/>
      <c r="N21" s="87"/>
      <c r="O21" s="87"/>
      <c r="P21" s="88"/>
      <c r="Q21" s="89"/>
      <c r="R21" s="85" t="s">
        <v>82</v>
      </c>
      <c r="S21" s="135">
        <v>0.25</v>
      </c>
      <c r="T21" s="207"/>
      <c r="U21" s="86"/>
      <c r="V21" s="90"/>
      <c r="W21" s="87"/>
      <c r="X21" s="84"/>
      <c r="Y21" s="91"/>
      <c r="Z21" s="92"/>
      <c r="AA21" s="92"/>
      <c r="AB21" s="93"/>
      <c r="AC21" s="91"/>
      <c r="AD21" s="92" t="s">
        <v>34</v>
      </c>
      <c r="AE21" s="92"/>
      <c r="AF21" s="92"/>
      <c r="AG21" s="92"/>
      <c r="AH21" s="92"/>
      <c r="AI21" s="92"/>
      <c r="AJ21" s="92"/>
      <c r="AK21" s="92"/>
      <c r="AL21" s="92"/>
      <c r="AM21" s="92"/>
      <c r="AN21" s="263"/>
      <c r="AO21" s="93"/>
      <c r="AQ21" s="17"/>
      <c r="AR21" s="34"/>
      <c r="AS21" s="17"/>
      <c r="AT21" s="35"/>
      <c r="AU21" s="35"/>
    </row>
    <row r="22" spans="1:47" s="15" customFormat="1" ht="20.100000000000001" customHeight="1" x14ac:dyDescent="0.25">
      <c r="A22" s="101" t="s">
        <v>766</v>
      </c>
      <c r="B22" s="245"/>
      <c r="C22" s="104" t="s">
        <v>728</v>
      </c>
      <c r="D22" s="105" t="s">
        <v>124</v>
      </c>
      <c r="E22" s="106" t="s">
        <v>916</v>
      </c>
      <c r="F22" s="106" t="s">
        <v>103</v>
      </c>
      <c r="G22" s="106" t="s">
        <v>49</v>
      </c>
      <c r="H22" s="106">
        <v>6</v>
      </c>
      <c r="I22" s="106">
        <v>2</v>
      </c>
      <c r="J22" s="107" t="s">
        <v>79</v>
      </c>
      <c r="K22" s="108">
        <v>0.25</v>
      </c>
      <c r="L22" s="107" t="s">
        <v>733</v>
      </c>
      <c r="M22" s="108">
        <v>0.5</v>
      </c>
      <c r="N22" s="109">
        <v>0.15</v>
      </c>
      <c r="O22" s="109">
        <v>0.65</v>
      </c>
      <c r="P22" s="110"/>
      <c r="Q22" s="134" t="s">
        <v>9</v>
      </c>
      <c r="R22" s="107" t="s">
        <v>82</v>
      </c>
      <c r="S22" s="108">
        <v>0.25</v>
      </c>
      <c r="T22" s="107" t="s">
        <v>733</v>
      </c>
      <c r="U22" s="136">
        <v>0.5</v>
      </c>
      <c r="V22" s="109">
        <v>0.15</v>
      </c>
      <c r="W22" s="109">
        <v>0.65</v>
      </c>
      <c r="X22" s="113"/>
      <c r="Y22" s="114">
        <v>22.5</v>
      </c>
      <c r="Z22" s="116"/>
      <c r="AA22" s="116">
        <v>21</v>
      </c>
      <c r="AB22" s="115">
        <v>12</v>
      </c>
      <c r="AC22" s="114"/>
      <c r="AD22" s="116"/>
      <c r="AE22" s="116" t="s">
        <v>34</v>
      </c>
      <c r="AF22" s="116"/>
      <c r="AG22" s="116" t="s">
        <v>41</v>
      </c>
      <c r="AH22" s="116"/>
      <c r="AI22" s="116"/>
      <c r="AJ22" s="116"/>
      <c r="AK22" s="116"/>
      <c r="AL22" s="116"/>
      <c r="AM22" s="116"/>
      <c r="AN22" s="260"/>
      <c r="AO22" s="115" t="s">
        <v>41</v>
      </c>
      <c r="AQ22" s="17">
        <f>SUM(Y22:AB22)</f>
        <v>55.5</v>
      </c>
      <c r="AR22" s="34">
        <f>AQ22/H22</f>
        <v>9.25</v>
      </c>
      <c r="AS22" s="17"/>
      <c r="AT22" s="35">
        <f>K22+K23+M22</f>
        <v>1</v>
      </c>
      <c r="AU22" s="35">
        <f>S22+S23+U22</f>
        <v>1</v>
      </c>
    </row>
    <row r="23" spans="1:47" s="15" customFormat="1" ht="20.100000000000001" customHeight="1" x14ac:dyDescent="0.25">
      <c r="A23" s="425"/>
      <c r="B23" s="225"/>
      <c r="C23" s="257"/>
      <c r="D23" s="82"/>
      <c r="E23" s="83"/>
      <c r="F23" s="83"/>
      <c r="G23" s="84"/>
      <c r="H23" s="83"/>
      <c r="I23" s="83"/>
      <c r="J23" s="85" t="s">
        <v>752</v>
      </c>
      <c r="K23" s="86">
        <v>0.25</v>
      </c>
      <c r="L23" s="85"/>
      <c r="M23" s="86"/>
      <c r="N23" s="87">
        <v>0.25</v>
      </c>
      <c r="O23" s="87"/>
      <c r="P23" s="88"/>
      <c r="Q23" s="89"/>
      <c r="R23" s="85" t="s">
        <v>82</v>
      </c>
      <c r="S23" s="86">
        <v>0.25</v>
      </c>
      <c r="T23" s="207"/>
      <c r="U23" s="135"/>
      <c r="V23" s="87">
        <v>0.25</v>
      </c>
      <c r="W23" s="87"/>
      <c r="X23" s="84"/>
      <c r="Y23" s="91"/>
      <c r="Z23" s="92"/>
      <c r="AA23" s="92"/>
      <c r="AB23" s="93"/>
      <c r="AC23" s="91"/>
      <c r="AD23" s="92"/>
      <c r="AE23" s="92" t="s">
        <v>34</v>
      </c>
      <c r="AF23" s="92"/>
      <c r="AG23" s="92" t="s">
        <v>41</v>
      </c>
      <c r="AH23" s="92"/>
      <c r="AI23" s="92"/>
      <c r="AJ23" s="92"/>
      <c r="AK23" s="92"/>
      <c r="AL23" s="92"/>
      <c r="AM23" s="92"/>
      <c r="AN23" s="263"/>
      <c r="AO23" s="93" t="s">
        <v>41</v>
      </c>
      <c r="AQ23" s="17"/>
      <c r="AR23" s="34"/>
      <c r="AS23" s="17"/>
      <c r="AT23" s="35"/>
      <c r="AU23" s="35"/>
    </row>
    <row r="24" spans="1:47" s="15" customFormat="1" ht="20.100000000000001" customHeight="1" x14ac:dyDescent="0.25">
      <c r="A24" s="440" t="s">
        <v>948</v>
      </c>
      <c r="B24" s="245"/>
      <c r="C24" s="104" t="s">
        <v>728</v>
      </c>
      <c r="D24" s="105" t="s">
        <v>478</v>
      </c>
      <c r="E24" s="106" t="s">
        <v>611</v>
      </c>
      <c r="F24" s="106" t="s">
        <v>671</v>
      </c>
      <c r="G24" s="106" t="s">
        <v>34</v>
      </c>
      <c r="H24" s="106">
        <v>6</v>
      </c>
      <c r="I24" s="106">
        <v>2</v>
      </c>
      <c r="J24" s="107" t="s">
        <v>79</v>
      </c>
      <c r="K24" s="108">
        <v>0.3</v>
      </c>
      <c r="L24" s="107" t="s">
        <v>733</v>
      </c>
      <c r="M24" s="108">
        <v>0.5</v>
      </c>
      <c r="N24" s="109">
        <v>0</v>
      </c>
      <c r="O24" s="109">
        <v>0.8</v>
      </c>
      <c r="P24" s="110"/>
      <c r="Q24" s="134" t="s">
        <v>9</v>
      </c>
      <c r="R24" s="107" t="s">
        <v>82</v>
      </c>
      <c r="S24" s="111">
        <v>0.3</v>
      </c>
      <c r="T24" s="107" t="s">
        <v>733</v>
      </c>
      <c r="U24" s="108">
        <v>0.5</v>
      </c>
      <c r="V24" s="109">
        <v>0</v>
      </c>
      <c r="W24" s="109">
        <v>0.8</v>
      </c>
      <c r="X24" s="113"/>
      <c r="Y24" s="114">
        <v>6</v>
      </c>
      <c r="Z24" s="116">
        <v>33</v>
      </c>
      <c r="AA24" s="116"/>
      <c r="AB24" s="115">
        <v>16</v>
      </c>
      <c r="AC24" s="114"/>
      <c r="AD24" s="116"/>
      <c r="AE24" s="116" t="s">
        <v>34</v>
      </c>
      <c r="AF24" s="116" t="s">
        <v>34</v>
      </c>
      <c r="AG24" s="116"/>
      <c r="AH24" s="116"/>
      <c r="AI24" s="116"/>
      <c r="AJ24" s="116"/>
      <c r="AK24" s="116"/>
      <c r="AL24" s="116"/>
      <c r="AM24" s="116"/>
      <c r="AN24" s="260"/>
      <c r="AO24" s="115"/>
      <c r="AQ24" s="17">
        <f>SUM(Y24:AB24)</f>
        <v>55</v>
      </c>
      <c r="AR24" s="34">
        <f>AQ24/H24</f>
        <v>9.1666666666666661</v>
      </c>
      <c r="AS24" s="17"/>
      <c r="AT24" s="35">
        <f>K24+K25+M24</f>
        <v>1</v>
      </c>
      <c r="AU24" s="35">
        <f>S24+S25+U24</f>
        <v>1</v>
      </c>
    </row>
    <row r="25" spans="1:47" s="15" customFormat="1" ht="20.100000000000001" customHeight="1" x14ac:dyDescent="0.25">
      <c r="A25" s="424"/>
      <c r="B25" s="241"/>
      <c r="C25" s="257"/>
      <c r="D25" s="82"/>
      <c r="E25" s="83"/>
      <c r="F25" s="83"/>
      <c r="G25" s="83"/>
      <c r="H25" s="83"/>
      <c r="I25" s="83"/>
      <c r="J25" s="85" t="s">
        <v>753</v>
      </c>
      <c r="K25" s="86">
        <v>0.2</v>
      </c>
      <c r="L25" s="85"/>
      <c r="M25" s="86"/>
      <c r="N25" s="87">
        <v>0.2</v>
      </c>
      <c r="O25" s="87"/>
      <c r="P25" s="88"/>
      <c r="Q25" s="89"/>
      <c r="R25" s="85" t="s">
        <v>82</v>
      </c>
      <c r="S25" s="145">
        <v>0.2</v>
      </c>
      <c r="T25" s="85"/>
      <c r="U25" s="135"/>
      <c r="V25" s="87">
        <v>0.2</v>
      </c>
      <c r="W25" s="87"/>
      <c r="X25" s="84"/>
      <c r="Y25" s="91"/>
      <c r="Z25" s="92"/>
      <c r="AA25" s="92"/>
      <c r="AB25" s="93"/>
      <c r="AC25" s="91"/>
      <c r="AD25" s="92"/>
      <c r="AE25" s="92" t="s">
        <v>34</v>
      </c>
      <c r="AF25" s="92" t="s">
        <v>34</v>
      </c>
      <c r="AG25" s="92"/>
      <c r="AH25" s="92"/>
      <c r="AI25" s="92"/>
      <c r="AJ25" s="92"/>
      <c r="AK25" s="92"/>
      <c r="AL25" s="92"/>
      <c r="AM25" s="92"/>
      <c r="AN25" s="263"/>
      <c r="AO25" s="93"/>
      <c r="AQ25" s="17"/>
      <c r="AR25" s="34"/>
      <c r="AS25" s="17"/>
      <c r="AT25" s="35"/>
      <c r="AU25" s="35"/>
    </row>
    <row r="26" spans="1:47" s="15" customFormat="1" ht="20.100000000000001" customHeight="1" x14ac:dyDescent="0.25">
      <c r="A26" s="101" t="s">
        <v>766</v>
      </c>
      <c r="B26" s="245"/>
      <c r="C26" s="104" t="s">
        <v>728</v>
      </c>
      <c r="D26" s="105" t="s">
        <v>479</v>
      </c>
      <c r="E26" s="106" t="s">
        <v>896</v>
      </c>
      <c r="F26" s="106" t="s">
        <v>672</v>
      </c>
      <c r="G26" s="106" t="s">
        <v>41</v>
      </c>
      <c r="H26" s="106">
        <v>6</v>
      </c>
      <c r="I26" s="106">
        <v>2</v>
      </c>
      <c r="J26" s="107" t="s">
        <v>79</v>
      </c>
      <c r="K26" s="111">
        <v>0.35</v>
      </c>
      <c r="L26" s="107" t="s">
        <v>733</v>
      </c>
      <c r="M26" s="108">
        <v>0.5</v>
      </c>
      <c r="N26" s="112">
        <v>0.2</v>
      </c>
      <c r="O26" s="109">
        <v>0.65</v>
      </c>
      <c r="P26" s="110"/>
      <c r="Q26" s="134" t="s">
        <v>9</v>
      </c>
      <c r="R26" s="107" t="s">
        <v>82</v>
      </c>
      <c r="S26" s="111">
        <v>0.35</v>
      </c>
      <c r="T26" s="107" t="s">
        <v>733</v>
      </c>
      <c r="U26" s="108">
        <v>0.5</v>
      </c>
      <c r="V26" s="112">
        <v>0.2</v>
      </c>
      <c r="W26" s="109">
        <v>0.65</v>
      </c>
      <c r="X26" s="113"/>
      <c r="Y26" s="114">
        <v>22.5</v>
      </c>
      <c r="Z26" s="116"/>
      <c r="AA26" s="116">
        <v>21</v>
      </c>
      <c r="AB26" s="115">
        <v>4</v>
      </c>
      <c r="AC26" s="114" t="s">
        <v>41</v>
      </c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260"/>
      <c r="AO26" s="115" t="s">
        <v>41</v>
      </c>
      <c r="AQ26" s="17">
        <f>SUM(Y26:AB26)</f>
        <v>47.5</v>
      </c>
      <c r="AR26" s="34">
        <f>AQ26/H26</f>
        <v>7.916666666666667</v>
      </c>
      <c r="AS26" s="17"/>
      <c r="AT26" s="35">
        <f>K26+K27+M26</f>
        <v>1</v>
      </c>
      <c r="AU26" s="35">
        <f>S26+S27+U26</f>
        <v>1</v>
      </c>
    </row>
    <row r="27" spans="1:47" s="15" customFormat="1" ht="20.100000000000001" customHeight="1" x14ac:dyDescent="0.25">
      <c r="A27" s="424"/>
      <c r="B27" s="241"/>
      <c r="C27" s="257"/>
      <c r="D27" s="82"/>
      <c r="E27" s="83"/>
      <c r="F27" s="83"/>
      <c r="G27" s="83"/>
      <c r="H27" s="83"/>
      <c r="I27" s="83"/>
      <c r="J27" s="85" t="s">
        <v>767</v>
      </c>
      <c r="K27" s="145">
        <v>0.15</v>
      </c>
      <c r="L27" s="85"/>
      <c r="M27" s="86"/>
      <c r="N27" s="90">
        <v>0.15</v>
      </c>
      <c r="O27" s="87"/>
      <c r="P27" s="88"/>
      <c r="Q27" s="89"/>
      <c r="R27" s="85" t="s">
        <v>82</v>
      </c>
      <c r="S27" s="145">
        <v>0.15</v>
      </c>
      <c r="T27" s="85"/>
      <c r="U27" s="135"/>
      <c r="V27" s="90">
        <v>0.15</v>
      </c>
      <c r="W27" s="87"/>
      <c r="X27" s="84"/>
      <c r="Y27" s="91"/>
      <c r="Z27" s="92"/>
      <c r="AA27" s="92"/>
      <c r="AB27" s="93"/>
      <c r="AC27" s="91" t="s">
        <v>41</v>
      </c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263"/>
      <c r="AO27" s="93" t="s">
        <v>41</v>
      </c>
      <c r="AQ27" s="17"/>
      <c r="AR27" s="34"/>
      <c r="AS27" s="17"/>
      <c r="AT27" s="35"/>
      <c r="AU27" s="35"/>
    </row>
    <row r="28" spans="1:47" s="15" customFormat="1" ht="20.100000000000001" customHeight="1" x14ac:dyDescent="0.25">
      <c r="A28" s="101" t="s">
        <v>766</v>
      </c>
      <c r="B28" s="245"/>
      <c r="C28" s="104" t="s">
        <v>728</v>
      </c>
      <c r="D28" s="105" t="s">
        <v>125</v>
      </c>
      <c r="E28" s="106" t="s">
        <v>613</v>
      </c>
      <c r="F28" s="106" t="s">
        <v>104</v>
      </c>
      <c r="G28" s="106" t="s">
        <v>34</v>
      </c>
      <c r="H28" s="106">
        <v>6</v>
      </c>
      <c r="I28" s="106">
        <v>2</v>
      </c>
      <c r="J28" s="107" t="s">
        <v>79</v>
      </c>
      <c r="K28" s="111">
        <v>0.25</v>
      </c>
      <c r="L28" s="107" t="s">
        <v>733</v>
      </c>
      <c r="M28" s="108">
        <v>0.5</v>
      </c>
      <c r="N28" s="112">
        <v>0.15</v>
      </c>
      <c r="O28" s="109">
        <v>0.6</v>
      </c>
      <c r="P28" s="110"/>
      <c r="Q28" s="134" t="s">
        <v>9</v>
      </c>
      <c r="R28" s="107" t="s">
        <v>82</v>
      </c>
      <c r="S28" s="111">
        <v>0.25</v>
      </c>
      <c r="T28" s="107" t="s">
        <v>733</v>
      </c>
      <c r="U28" s="136">
        <v>0.5</v>
      </c>
      <c r="V28" s="112">
        <v>0.15</v>
      </c>
      <c r="W28" s="109">
        <v>0.6</v>
      </c>
      <c r="X28" s="113"/>
      <c r="Y28" s="114">
        <v>22.5</v>
      </c>
      <c r="Z28" s="116"/>
      <c r="AA28" s="116">
        <v>21</v>
      </c>
      <c r="AB28" s="115">
        <v>12</v>
      </c>
      <c r="AC28" s="114"/>
      <c r="AD28" s="116"/>
      <c r="AE28" s="116"/>
      <c r="AF28" s="116" t="s">
        <v>34</v>
      </c>
      <c r="AG28" s="116"/>
      <c r="AH28" s="116"/>
      <c r="AI28" s="116" t="s">
        <v>34</v>
      </c>
      <c r="AJ28" s="116"/>
      <c r="AK28" s="116"/>
      <c r="AL28" s="116"/>
      <c r="AM28" s="116"/>
      <c r="AN28" s="260"/>
      <c r="AO28" s="115"/>
      <c r="AQ28" s="17">
        <f>SUM(Y28:AB28)</f>
        <v>55.5</v>
      </c>
      <c r="AR28" s="34">
        <f>AQ28/H28</f>
        <v>9.25</v>
      </c>
      <c r="AS28" s="17"/>
      <c r="AT28" s="35">
        <f>K28+K29+M28</f>
        <v>1</v>
      </c>
      <c r="AU28" s="35">
        <f>S28+S29+U28</f>
        <v>1</v>
      </c>
    </row>
    <row r="29" spans="1:47" s="15" customFormat="1" ht="20.100000000000001" customHeight="1" x14ac:dyDescent="0.25">
      <c r="A29" s="424"/>
      <c r="B29" s="241"/>
      <c r="C29" s="257"/>
      <c r="D29" s="82"/>
      <c r="E29" s="83"/>
      <c r="F29" s="83"/>
      <c r="G29" s="83"/>
      <c r="H29" s="83"/>
      <c r="I29" s="83"/>
      <c r="J29" s="85" t="s">
        <v>752</v>
      </c>
      <c r="K29" s="145">
        <v>0.25</v>
      </c>
      <c r="L29" s="85"/>
      <c r="M29" s="86"/>
      <c r="N29" s="90">
        <v>0.25</v>
      </c>
      <c r="O29" s="87"/>
      <c r="P29" s="88"/>
      <c r="Q29" s="89"/>
      <c r="R29" s="85" t="s">
        <v>82</v>
      </c>
      <c r="S29" s="145">
        <v>0.25</v>
      </c>
      <c r="T29" s="85"/>
      <c r="U29" s="135"/>
      <c r="V29" s="90">
        <v>0.25</v>
      </c>
      <c r="W29" s="87"/>
      <c r="X29" s="84"/>
      <c r="Y29" s="91"/>
      <c r="Z29" s="92"/>
      <c r="AA29" s="92"/>
      <c r="AB29" s="93"/>
      <c r="AC29" s="91"/>
      <c r="AD29" s="92"/>
      <c r="AE29" s="92"/>
      <c r="AF29" s="92" t="s">
        <v>34</v>
      </c>
      <c r="AG29" s="92"/>
      <c r="AH29" s="92"/>
      <c r="AI29" s="92" t="s">
        <v>34</v>
      </c>
      <c r="AJ29" s="92"/>
      <c r="AK29" s="92"/>
      <c r="AL29" s="92"/>
      <c r="AM29" s="92"/>
      <c r="AN29" s="263"/>
      <c r="AO29" s="93"/>
      <c r="AQ29" s="17"/>
      <c r="AR29" s="34"/>
      <c r="AS29" s="17"/>
      <c r="AT29" s="35"/>
      <c r="AU29" s="35"/>
    </row>
    <row r="30" spans="1:47" s="15" customFormat="1" ht="20.100000000000001" customHeight="1" x14ac:dyDescent="0.25">
      <c r="A30" s="101" t="s">
        <v>766</v>
      </c>
      <c r="B30" s="245"/>
      <c r="C30" s="104" t="s">
        <v>728</v>
      </c>
      <c r="D30" s="105" t="s">
        <v>480</v>
      </c>
      <c r="E30" s="106"/>
      <c r="F30" s="106" t="s">
        <v>673</v>
      </c>
      <c r="G30" s="106" t="s">
        <v>34</v>
      </c>
      <c r="H30" s="106">
        <v>6</v>
      </c>
      <c r="I30" s="106">
        <v>2</v>
      </c>
      <c r="J30" s="107" t="s">
        <v>79</v>
      </c>
      <c r="K30" s="111">
        <v>0.35</v>
      </c>
      <c r="L30" s="107" t="s">
        <v>733</v>
      </c>
      <c r="M30" s="108">
        <v>0.5</v>
      </c>
      <c r="N30" s="112">
        <v>0.2</v>
      </c>
      <c r="O30" s="109">
        <v>0.65</v>
      </c>
      <c r="P30" s="110"/>
      <c r="Q30" s="134" t="s">
        <v>9</v>
      </c>
      <c r="R30" s="107" t="s">
        <v>82</v>
      </c>
      <c r="S30" s="111">
        <v>0.35</v>
      </c>
      <c r="T30" s="107" t="s">
        <v>733</v>
      </c>
      <c r="U30" s="108">
        <v>0.5</v>
      </c>
      <c r="V30" s="112">
        <v>0.2</v>
      </c>
      <c r="W30" s="109">
        <v>0.65</v>
      </c>
      <c r="X30" s="113"/>
      <c r="Y30" s="114">
        <v>22.5</v>
      </c>
      <c r="Z30" s="116"/>
      <c r="AA30" s="116">
        <v>21</v>
      </c>
      <c r="AB30" s="115">
        <v>4</v>
      </c>
      <c r="AC30" s="114"/>
      <c r="AD30" s="116" t="s">
        <v>34</v>
      </c>
      <c r="AE30" s="116"/>
      <c r="AF30" s="116"/>
      <c r="AG30" s="116"/>
      <c r="AH30" s="116"/>
      <c r="AI30" s="116"/>
      <c r="AJ30" s="116"/>
      <c r="AK30" s="116"/>
      <c r="AL30" s="116"/>
      <c r="AM30" s="116"/>
      <c r="AN30" s="260"/>
      <c r="AO30" s="115"/>
      <c r="AQ30" s="17">
        <f>SUM(Y30:AB30)</f>
        <v>47.5</v>
      </c>
      <c r="AR30" s="34">
        <f>AQ30/H30</f>
        <v>7.916666666666667</v>
      </c>
      <c r="AS30" s="17"/>
      <c r="AT30" s="35">
        <f>K30+K31+M30</f>
        <v>1</v>
      </c>
      <c r="AU30" s="35">
        <f>S30+S31+U30</f>
        <v>1</v>
      </c>
    </row>
    <row r="31" spans="1:47" s="15" customFormat="1" ht="20.100000000000001" customHeight="1" x14ac:dyDescent="0.25">
      <c r="A31" s="424"/>
      <c r="B31" s="241"/>
      <c r="C31" s="257"/>
      <c r="D31" s="82"/>
      <c r="E31" s="83"/>
      <c r="F31" s="83"/>
      <c r="G31" s="83"/>
      <c r="H31" s="83"/>
      <c r="I31" s="83"/>
      <c r="J31" s="85" t="s">
        <v>767</v>
      </c>
      <c r="K31" s="145">
        <v>0.15</v>
      </c>
      <c r="L31" s="85"/>
      <c r="M31" s="86"/>
      <c r="N31" s="90">
        <v>0.15</v>
      </c>
      <c r="O31" s="87"/>
      <c r="P31" s="88"/>
      <c r="Q31" s="89"/>
      <c r="R31" s="85" t="s">
        <v>82</v>
      </c>
      <c r="S31" s="145">
        <v>0.15</v>
      </c>
      <c r="T31" s="85"/>
      <c r="U31" s="135"/>
      <c r="V31" s="90">
        <v>0.15</v>
      </c>
      <c r="W31" s="87"/>
      <c r="X31" s="84"/>
      <c r="Y31" s="91"/>
      <c r="Z31" s="92"/>
      <c r="AA31" s="92"/>
      <c r="AB31" s="93"/>
      <c r="AC31" s="91"/>
      <c r="AD31" s="92" t="s">
        <v>34</v>
      </c>
      <c r="AE31" s="92"/>
      <c r="AF31" s="92"/>
      <c r="AG31" s="92"/>
      <c r="AH31" s="92"/>
      <c r="AI31" s="92"/>
      <c r="AJ31" s="92"/>
      <c r="AK31" s="92"/>
      <c r="AL31" s="92"/>
      <c r="AM31" s="92"/>
      <c r="AN31" s="263"/>
      <c r="AO31" s="93"/>
      <c r="AQ31" s="17"/>
      <c r="AR31" s="34"/>
      <c r="AS31" s="17"/>
      <c r="AT31" s="35"/>
      <c r="AU31" s="35"/>
    </row>
    <row r="32" spans="1:47" s="15" customFormat="1" ht="20.100000000000001" customHeight="1" x14ac:dyDescent="0.25">
      <c r="A32" s="429" t="s">
        <v>414</v>
      </c>
      <c r="B32" s="258"/>
      <c r="C32" s="104" t="s">
        <v>728</v>
      </c>
      <c r="D32" s="105" t="s">
        <v>789</v>
      </c>
      <c r="E32" s="106"/>
      <c r="F32" s="106" t="s">
        <v>105</v>
      </c>
      <c r="G32" s="106" t="s">
        <v>41</v>
      </c>
      <c r="H32" s="106">
        <v>6</v>
      </c>
      <c r="I32" s="106">
        <v>2</v>
      </c>
      <c r="J32" s="107" t="s">
        <v>79</v>
      </c>
      <c r="K32" s="108">
        <v>0.25</v>
      </c>
      <c r="L32" s="107" t="s">
        <v>741</v>
      </c>
      <c r="M32" s="108">
        <v>0.5</v>
      </c>
      <c r="N32" s="109"/>
      <c r="O32" s="109"/>
      <c r="P32" s="110" t="s">
        <v>41</v>
      </c>
      <c r="Q32" s="134" t="s">
        <v>9</v>
      </c>
      <c r="R32" s="107" t="s">
        <v>82</v>
      </c>
      <c r="S32" s="111">
        <v>0.25</v>
      </c>
      <c r="T32" s="107" t="s">
        <v>741</v>
      </c>
      <c r="U32" s="136">
        <v>0.5</v>
      </c>
      <c r="V32" s="112"/>
      <c r="W32" s="109"/>
      <c r="X32" s="113" t="s">
        <v>41</v>
      </c>
      <c r="Y32" s="114">
        <v>15</v>
      </c>
      <c r="Z32" s="116"/>
      <c r="AA32" s="116">
        <v>24</v>
      </c>
      <c r="AB32" s="115">
        <v>24</v>
      </c>
      <c r="AC32" s="114"/>
      <c r="AD32" s="116"/>
      <c r="AE32" s="116"/>
      <c r="AF32" s="116"/>
      <c r="AG32" s="116"/>
      <c r="AH32" s="116"/>
      <c r="AI32" s="116"/>
      <c r="AJ32" s="116"/>
      <c r="AK32" s="116" t="s">
        <v>41</v>
      </c>
      <c r="AL32" s="116"/>
      <c r="AM32" s="116"/>
      <c r="AN32" s="260"/>
      <c r="AO32" s="115"/>
      <c r="AQ32" s="17">
        <f>SUM(Y32:AB32)</f>
        <v>63</v>
      </c>
      <c r="AR32" s="34">
        <f>AQ32/H32</f>
        <v>10.5</v>
      </c>
      <c r="AS32" s="17"/>
      <c r="AT32" s="35">
        <f>K32+K33+M32</f>
        <v>1</v>
      </c>
      <c r="AU32" s="35">
        <f>S32+S33+U32</f>
        <v>1</v>
      </c>
    </row>
    <row r="33" spans="1:47" s="15" customFormat="1" ht="20.100000000000001" customHeight="1" x14ac:dyDescent="0.25">
      <c r="A33" s="430"/>
      <c r="B33" s="259"/>
      <c r="C33" s="81"/>
      <c r="D33" s="82"/>
      <c r="E33" s="83"/>
      <c r="F33" s="83"/>
      <c r="G33" s="84"/>
      <c r="H33" s="83"/>
      <c r="I33" s="83"/>
      <c r="J33" s="85" t="s">
        <v>794</v>
      </c>
      <c r="K33" s="86">
        <v>0.25</v>
      </c>
      <c r="L33" s="85"/>
      <c r="M33" s="86"/>
      <c r="N33" s="87"/>
      <c r="O33" s="87"/>
      <c r="P33" s="88"/>
      <c r="Q33" s="89"/>
      <c r="R33" s="85" t="s">
        <v>82</v>
      </c>
      <c r="S33" s="145">
        <v>0.25</v>
      </c>
      <c r="T33" s="85"/>
      <c r="U33" s="86"/>
      <c r="V33" s="90"/>
      <c r="W33" s="87"/>
      <c r="X33" s="84"/>
      <c r="Y33" s="91"/>
      <c r="Z33" s="92"/>
      <c r="AA33" s="92"/>
      <c r="AB33" s="93"/>
      <c r="AC33" s="91"/>
      <c r="AD33" s="92"/>
      <c r="AE33" s="92"/>
      <c r="AF33" s="92"/>
      <c r="AG33" s="92"/>
      <c r="AH33" s="92"/>
      <c r="AI33" s="92"/>
      <c r="AJ33" s="92"/>
      <c r="AK33" s="92" t="s">
        <v>41</v>
      </c>
      <c r="AL33" s="92"/>
      <c r="AM33" s="92"/>
      <c r="AN33" s="263"/>
      <c r="AO33" s="93"/>
      <c r="AQ33" s="17"/>
      <c r="AR33" s="34"/>
      <c r="AS33" s="17"/>
      <c r="AT33" s="35"/>
      <c r="AU33" s="35"/>
    </row>
    <row r="34" spans="1:47" s="15" customFormat="1" ht="20.100000000000001" customHeight="1" x14ac:dyDescent="0.25">
      <c r="A34" s="101" t="s">
        <v>375</v>
      </c>
      <c r="B34" s="245"/>
      <c r="C34" s="104" t="s">
        <v>728</v>
      </c>
      <c r="D34" s="105" t="s">
        <v>126</v>
      </c>
      <c r="E34" s="106"/>
      <c r="F34" s="106" t="s">
        <v>89</v>
      </c>
      <c r="G34" s="106" t="s">
        <v>41</v>
      </c>
      <c r="H34" s="106">
        <v>6</v>
      </c>
      <c r="I34" s="106">
        <v>2</v>
      </c>
      <c r="J34" s="107" t="s">
        <v>724</v>
      </c>
      <c r="K34" s="136">
        <v>0.3</v>
      </c>
      <c r="L34" s="107"/>
      <c r="M34" s="108"/>
      <c r="N34" s="109"/>
      <c r="O34" s="109"/>
      <c r="P34" s="110" t="s">
        <v>41</v>
      </c>
      <c r="Q34" s="134" t="s">
        <v>9</v>
      </c>
      <c r="R34" s="107" t="s">
        <v>82</v>
      </c>
      <c r="S34" s="111">
        <v>0.3</v>
      </c>
      <c r="T34" s="107" t="s">
        <v>741</v>
      </c>
      <c r="U34" s="136">
        <v>0.6</v>
      </c>
      <c r="V34" s="112"/>
      <c r="W34" s="109"/>
      <c r="X34" s="113" t="s">
        <v>41</v>
      </c>
      <c r="Y34" s="114">
        <v>19.5</v>
      </c>
      <c r="Z34" s="260"/>
      <c r="AA34" s="260">
        <v>24</v>
      </c>
      <c r="AB34" s="115">
        <v>16</v>
      </c>
      <c r="AC34" s="114"/>
      <c r="AD34" s="116"/>
      <c r="AE34" s="116"/>
      <c r="AF34" s="116"/>
      <c r="AG34" s="116"/>
      <c r="AH34" s="116"/>
      <c r="AI34" s="116"/>
      <c r="AJ34" s="116"/>
      <c r="AK34" s="116" t="s">
        <v>41</v>
      </c>
      <c r="AL34" s="116"/>
      <c r="AM34" s="116"/>
      <c r="AN34" s="260"/>
      <c r="AO34" s="115"/>
      <c r="AQ34" s="17">
        <f>SUM(Y34:AB34)</f>
        <v>59.5</v>
      </c>
      <c r="AR34" s="34">
        <f>AQ34/H34</f>
        <v>9.9166666666666661</v>
      </c>
      <c r="AS34" s="17"/>
      <c r="AT34" s="35">
        <f>K34+K35+K36+K37+M34</f>
        <v>0.99999999999999989</v>
      </c>
      <c r="AU34" s="35">
        <f>S34+S35+S36+S37+U34</f>
        <v>1</v>
      </c>
    </row>
    <row r="35" spans="1:47" s="15" customFormat="1" ht="20.100000000000001" customHeight="1" x14ac:dyDescent="0.25">
      <c r="A35" s="102"/>
      <c r="B35" s="246"/>
      <c r="C35" s="261"/>
      <c r="D35" s="70"/>
      <c r="E35" s="71"/>
      <c r="F35" s="71"/>
      <c r="G35" s="71"/>
      <c r="H35" s="71"/>
      <c r="I35" s="71"/>
      <c r="J35" s="73" t="s">
        <v>79</v>
      </c>
      <c r="K35" s="138">
        <v>0.3</v>
      </c>
      <c r="L35" s="73"/>
      <c r="M35" s="74"/>
      <c r="N35" s="75"/>
      <c r="O35" s="75"/>
      <c r="P35" s="16"/>
      <c r="Q35" s="76"/>
      <c r="R35" s="73" t="s">
        <v>9</v>
      </c>
      <c r="S35" s="137"/>
      <c r="T35" s="73"/>
      <c r="U35" s="138"/>
      <c r="V35" s="77"/>
      <c r="W35" s="75"/>
      <c r="X35" s="72"/>
      <c r="Y35" s="78"/>
      <c r="Z35" s="139"/>
      <c r="AA35" s="139"/>
      <c r="AB35" s="80"/>
      <c r="AC35" s="78"/>
      <c r="AD35" s="79"/>
      <c r="AE35" s="79"/>
      <c r="AF35" s="79"/>
      <c r="AG35" s="79"/>
      <c r="AH35" s="79"/>
      <c r="AI35" s="79"/>
      <c r="AJ35" s="79"/>
      <c r="AK35" s="79" t="s">
        <v>41</v>
      </c>
      <c r="AL35" s="79"/>
      <c r="AM35" s="79"/>
      <c r="AN35" s="139"/>
      <c r="AO35" s="80"/>
      <c r="AQ35" s="17"/>
      <c r="AR35" s="34"/>
      <c r="AS35" s="17"/>
      <c r="AT35" s="35"/>
      <c r="AU35" s="35"/>
    </row>
    <row r="36" spans="1:47" s="15" customFormat="1" ht="20.100000000000001" customHeight="1" x14ac:dyDescent="0.25">
      <c r="A36" s="102"/>
      <c r="B36" s="246"/>
      <c r="C36" s="261"/>
      <c r="D36" s="70"/>
      <c r="E36" s="71"/>
      <c r="F36" s="71"/>
      <c r="G36" s="71"/>
      <c r="H36" s="71"/>
      <c r="I36" s="71"/>
      <c r="J36" s="73" t="s">
        <v>79</v>
      </c>
      <c r="K36" s="138">
        <v>0.3</v>
      </c>
      <c r="L36" s="73"/>
      <c r="M36" s="74"/>
      <c r="N36" s="75"/>
      <c r="O36" s="75"/>
      <c r="P36" s="16"/>
      <c r="Q36" s="76"/>
      <c r="R36" s="73" t="s">
        <v>9</v>
      </c>
      <c r="S36" s="137"/>
      <c r="T36" s="73"/>
      <c r="U36" s="138"/>
      <c r="V36" s="77"/>
      <c r="W36" s="75"/>
      <c r="X36" s="72"/>
      <c r="Y36" s="78"/>
      <c r="Z36" s="139"/>
      <c r="AA36" s="139"/>
      <c r="AB36" s="80"/>
      <c r="AC36" s="78"/>
      <c r="AD36" s="79"/>
      <c r="AE36" s="79"/>
      <c r="AF36" s="79"/>
      <c r="AG36" s="79"/>
      <c r="AH36" s="79"/>
      <c r="AI36" s="79"/>
      <c r="AJ36" s="79"/>
      <c r="AK36" s="79" t="s">
        <v>41</v>
      </c>
      <c r="AL36" s="79"/>
      <c r="AM36" s="79"/>
      <c r="AN36" s="139"/>
      <c r="AO36" s="80"/>
      <c r="AQ36" s="17"/>
      <c r="AR36" s="34"/>
      <c r="AS36" s="17"/>
      <c r="AT36" s="35"/>
      <c r="AU36" s="35"/>
    </row>
    <row r="37" spans="1:47" s="15" customFormat="1" ht="20.100000000000001" customHeight="1" x14ac:dyDescent="0.25">
      <c r="A37" s="103"/>
      <c r="B37" s="262"/>
      <c r="C37" s="81"/>
      <c r="D37" s="82"/>
      <c r="E37" s="83"/>
      <c r="F37" s="83"/>
      <c r="G37" s="83"/>
      <c r="H37" s="83"/>
      <c r="I37" s="83"/>
      <c r="J37" s="85" t="s">
        <v>723</v>
      </c>
      <c r="K37" s="135">
        <v>0.1</v>
      </c>
      <c r="L37" s="85"/>
      <c r="M37" s="86"/>
      <c r="N37" s="87"/>
      <c r="O37" s="87"/>
      <c r="P37" s="88"/>
      <c r="Q37" s="89"/>
      <c r="R37" s="85" t="s">
        <v>82</v>
      </c>
      <c r="S37" s="145">
        <v>0.1</v>
      </c>
      <c r="T37" s="85"/>
      <c r="U37" s="135"/>
      <c r="V37" s="90"/>
      <c r="W37" s="87"/>
      <c r="X37" s="84"/>
      <c r="Y37" s="91"/>
      <c r="Z37" s="263"/>
      <c r="AA37" s="263"/>
      <c r="AB37" s="93"/>
      <c r="AC37" s="91"/>
      <c r="AD37" s="92"/>
      <c r="AE37" s="92"/>
      <c r="AF37" s="92"/>
      <c r="AG37" s="92"/>
      <c r="AH37" s="92"/>
      <c r="AI37" s="92"/>
      <c r="AJ37" s="92"/>
      <c r="AK37" s="92" t="s">
        <v>41</v>
      </c>
      <c r="AL37" s="92"/>
      <c r="AM37" s="92"/>
      <c r="AN37" s="263"/>
      <c r="AO37" s="93"/>
      <c r="AQ37" s="17"/>
      <c r="AR37" s="34"/>
      <c r="AS37" s="17"/>
      <c r="AT37" s="35"/>
      <c r="AU37" s="35"/>
    </row>
    <row r="38" spans="1:47" s="15" customFormat="1" ht="20.100000000000001" customHeight="1" x14ac:dyDescent="0.25">
      <c r="A38" s="101" t="s">
        <v>377</v>
      </c>
      <c r="B38" s="245"/>
      <c r="C38" s="264" t="s">
        <v>728</v>
      </c>
      <c r="D38" s="105" t="s">
        <v>127</v>
      </c>
      <c r="E38" s="106" t="s">
        <v>614</v>
      </c>
      <c r="F38" s="106" t="s">
        <v>90</v>
      </c>
      <c r="G38" s="106" t="s">
        <v>41</v>
      </c>
      <c r="H38" s="106">
        <v>6</v>
      </c>
      <c r="I38" s="106">
        <v>2</v>
      </c>
      <c r="J38" s="107" t="s">
        <v>859</v>
      </c>
      <c r="K38" s="108">
        <v>0.25</v>
      </c>
      <c r="L38" s="107" t="s">
        <v>733</v>
      </c>
      <c r="M38" s="108">
        <v>0.5</v>
      </c>
      <c r="N38" s="109"/>
      <c r="O38" s="109"/>
      <c r="P38" s="110" t="s">
        <v>41</v>
      </c>
      <c r="Q38" s="134" t="s">
        <v>9</v>
      </c>
      <c r="R38" s="107" t="s">
        <v>82</v>
      </c>
      <c r="S38" s="136">
        <v>0.25</v>
      </c>
      <c r="T38" s="107" t="s">
        <v>733</v>
      </c>
      <c r="U38" s="108">
        <v>0.5</v>
      </c>
      <c r="V38" s="112"/>
      <c r="W38" s="109"/>
      <c r="X38" s="113" t="s">
        <v>41</v>
      </c>
      <c r="Y38" s="114">
        <v>12</v>
      </c>
      <c r="Z38" s="116"/>
      <c r="AA38" s="116">
        <v>18</v>
      </c>
      <c r="AB38" s="113">
        <v>30</v>
      </c>
      <c r="AC38" s="114"/>
      <c r="AD38" s="116"/>
      <c r="AE38" s="116"/>
      <c r="AF38" s="116"/>
      <c r="AG38" s="116" t="s">
        <v>41</v>
      </c>
      <c r="AH38" s="116"/>
      <c r="AI38" s="116"/>
      <c r="AJ38" s="116"/>
      <c r="AK38" s="116" t="s">
        <v>41</v>
      </c>
      <c r="AL38" s="116"/>
      <c r="AM38" s="116"/>
      <c r="AN38" s="260"/>
      <c r="AO38" s="115"/>
      <c r="AQ38" s="17">
        <f>SUM(Y38:AB38)</f>
        <v>60</v>
      </c>
      <c r="AR38" s="34">
        <f>AQ38/H38</f>
        <v>10</v>
      </c>
      <c r="AS38" s="17"/>
      <c r="AT38" s="35">
        <f>K38+K39+M38</f>
        <v>1</v>
      </c>
      <c r="AU38" s="35">
        <f>S38+S39+U38</f>
        <v>1</v>
      </c>
    </row>
    <row r="39" spans="1:47" s="15" customFormat="1" ht="20.100000000000001" customHeight="1" x14ac:dyDescent="0.25">
      <c r="A39" s="425"/>
      <c r="B39" s="225"/>
      <c r="C39" s="161"/>
      <c r="D39" s="82"/>
      <c r="E39" s="83"/>
      <c r="F39" s="83"/>
      <c r="G39" s="84"/>
      <c r="H39" s="83"/>
      <c r="I39" s="83"/>
      <c r="J39" s="85" t="s">
        <v>8</v>
      </c>
      <c r="K39" s="135">
        <v>0.25</v>
      </c>
      <c r="L39" s="85"/>
      <c r="M39" s="86"/>
      <c r="N39" s="87"/>
      <c r="O39" s="87"/>
      <c r="P39" s="88"/>
      <c r="Q39" s="89"/>
      <c r="R39" s="85" t="s">
        <v>82</v>
      </c>
      <c r="S39" s="135">
        <v>0.25</v>
      </c>
      <c r="T39" s="207"/>
      <c r="U39" s="135"/>
      <c r="V39" s="90"/>
      <c r="W39" s="87"/>
      <c r="X39" s="84"/>
      <c r="Y39" s="91"/>
      <c r="Z39" s="92"/>
      <c r="AA39" s="92"/>
      <c r="AB39" s="93"/>
      <c r="AC39" s="91"/>
      <c r="AD39" s="92"/>
      <c r="AE39" s="92"/>
      <c r="AF39" s="92"/>
      <c r="AG39" s="92" t="s">
        <v>41</v>
      </c>
      <c r="AH39" s="92"/>
      <c r="AI39" s="92"/>
      <c r="AJ39" s="92"/>
      <c r="AK39" s="92" t="s">
        <v>41</v>
      </c>
      <c r="AL39" s="92"/>
      <c r="AM39" s="92"/>
      <c r="AN39" s="263"/>
      <c r="AO39" s="93"/>
      <c r="AQ39" s="17"/>
      <c r="AR39" s="34"/>
      <c r="AS39" s="17"/>
      <c r="AT39" s="35"/>
      <c r="AU39" s="35"/>
    </row>
    <row r="40" spans="1:47" s="15" customFormat="1" ht="20.100000000000001" customHeight="1" x14ac:dyDescent="0.25">
      <c r="A40" s="101" t="s">
        <v>378</v>
      </c>
      <c r="B40" s="245"/>
      <c r="C40" s="104" t="s">
        <v>728</v>
      </c>
      <c r="D40" s="105" t="s">
        <v>128</v>
      </c>
      <c r="E40" s="134" t="s">
        <v>917</v>
      </c>
      <c r="F40" s="134" t="s">
        <v>91</v>
      </c>
      <c r="G40" s="106" t="s">
        <v>49</v>
      </c>
      <c r="H40" s="106">
        <v>6</v>
      </c>
      <c r="I40" s="134">
        <v>2</v>
      </c>
      <c r="J40" s="107" t="s">
        <v>422</v>
      </c>
      <c r="K40" s="136">
        <v>0.2</v>
      </c>
      <c r="L40" s="107" t="s">
        <v>734</v>
      </c>
      <c r="M40" s="108">
        <v>0.6</v>
      </c>
      <c r="N40" s="109"/>
      <c r="O40" s="109"/>
      <c r="P40" s="110" t="s">
        <v>41</v>
      </c>
      <c r="Q40" s="134" t="s">
        <v>9</v>
      </c>
      <c r="R40" s="107" t="s">
        <v>82</v>
      </c>
      <c r="S40" s="136">
        <v>0.2</v>
      </c>
      <c r="T40" s="107" t="s">
        <v>733</v>
      </c>
      <c r="U40" s="108">
        <v>0.6</v>
      </c>
      <c r="V40" s="112"/>
      <c r="W40" s="109"/>
      <c r="X40" s="113" t="s">
        <v>41</v>
      </c>
      <c r="Y40" s="114">
        <v>18</v>
      </c>
      <c r="Z40" s="116"/>
      <c r="AA40" s="116">
        <v>18</v>
      </c>
      <c r="AB40" s="115">
        <v>21</v>
      </c>
      <c r="AC40" s="114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 t="s">
        <v>34</v>
      </c>
      <c r="AN40" s="260"/>
      <c r="AO40" s="115" t="s">
        <v>41</v>
      </c>
      <c r="AQ40" s="17">
        <f>SUM(Y40:AB40)</f>
        <v>57</v>
      </c>
      <c r="AR40" s="34">
        <f>AQ40/H40</f>
        <v>9.5</v>
      </c>
      <c r="AS40" s="17"/>
      <c r="AT40" s="35">
        <f>K40+K41+M40</f>
        <v>1</v>
      </c>
      <c r="AU40" s="35">
        <f>S40+S41+U40</f>
        <v>1</v>
      </c>
    </row>
    <row r="41" spans="1:47" s="15" customFormat="1" ht="20.100000000000001" customHeight="1" x14ac:dyDescent="0.25">
      <c r="A41" s="425"/>
      <c r="B41" s="225"/>
      <c r="C41" s="161"/>
      <c r="D41" s="70"/>
      <c r="E41" s="71"/>
      <c r="F41" s="71"/>
      <c r="G41" s="72"/>
      <c r="H41" s="71"/>
      <c r="I41" s="71"/>
      <c r="J41" s="73" t="s">
        <v>79</v>
      </c>
      <c r="K41" s="74">
        <v>0.2</v>
      </c>
      <c r="L41" s="73"/>
      <c r="M41" s="74"/>
      <c r="N41" s="75"/>
      <c r="O41" s="75"/>
      <c r="P41" s="16"/>
      <c r="Q41" s="76"/>
      <c r="R41" s="73" t="s">
        <v>82</v>
      </c>
      <c r="S41" s="138">
        <v>0.2</v>
      </c>
      <c r="T41" s="73"/>
      <c r="U41" s="138"/>
      <c r="V41" s="77"/>
      <c r="W41" s="75"/>
      <c r="X41" s="72"/>
      <c r="Y41" s="78"/>
      <c r="Z41" s="79"/>
      <c r="AA41" s="79"/>
      <c r="AB41" s="80"/>
      <c r="AC41" s="78"/>
      <c r="AD41" s="79"/>
      <c r="AE41" s="79"/>
      <c r="AF41" s="79"/>
      <c r="AG41" s="79"/>
      <c r="AH41" s="79"/>
      <c r="AI41" s="79"/>
      <c r="AJ41" s="79"/>
      <c r="AK41" s="79"/>
      <c r="AL41" s="79"/>
      <c r="AM41" s="79" t="s">
        <v>34</v>
      </c>
      <c r="AN41" s="139"/>
      <c r="AO41" s="80" t="s">
        <v>41</v>
      </c>
      <c r="AQ41" s="17"/>
      <c r="AR41" s="34"/>
      <c r="AS41" s="17"/>
      <c r="AT41" s="35"/>
      <c r="AU41" s="35"/>
    </row>
    <row r="42" spans="1:47" s="15" customFormat="1" ht="20.100000000000001" customHeight="1" x14ac:dyDescent="0.25">
      <c r="A42" s="101" t="s">
        <v>828</v>
      </c>
      <c r="B42" s="245"/>
      <c r="C42" s="104" t="s">
        <v>728</v>
      </c>
      <c r="D42" s="105" t="s">
        <v>129</v>
      </c>
      <c r="E42" s="106"/>
      <c r="F42" s="106" t="s">
        <v>106</v>
      </c>
      <c r="G42" s="106" t="s">
        <v>41</v>
      </c>
      <c r="H42" s="106">
        <v>6</v>
      </c>
      <c r="I42" s="106">
        <v>2</v>
      </c>
      <c r="J42" s="107" t="s">
        <v>422</v>
      </c>
      <c r="K42" s="136">
        <v>0.2</v>
      </c>
      <c r="L42" s="107" t="s">
        <v>733</v>
      </c>
      <c r="M42" s="108">
        <v>0.6</v>
      </c>
      <c r="N42" s="109"/>
      <c r="O42" s="109"/>
      <c r="P42" s="110" t="s">
        <v>41</v>
      </c>
      <c r="Q42" s="134" t="s">
        <v>9</v>
      </c>
      <c r="R42" s="107" t="s">
        <v>82</v>
      </c>
      <c r="S42" s="136">
        <v>0.2</v>
      </c>
      <c r="T42" s="107" t="s">
        <v>736</v>
      </c>
      <c r="U42" s="136">
        <v>0.6</v>
      </c>
      <c r="V42" s="112"/>
      <c r="W42" s="109"/>
      <c r="X42" s="113" t="s">
        <v>41</v>
      </c>
      <c r="Y42" s="114"/>
      <c r="Z42" s="116">
        <v>15</v>
      </c>
      <c r="AA42" s="116">
        <v>28.5</v>
      </c>
      <c r="AB42" s="115">
        <v>13.5</v>
      </c>
      <c r="AC42" s="114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 t="s">
        <v>41</v>
      </c>
      <c r="AN42" s="260"/>
      <c r="AO42" s="115"/>
      <c r="AQ42" s="17">
        <f>SUM(Y42:AB42)</f>
        <v>57</v>
      </c>
      <c r="AR42" s="34">
        <f>AQ42/H42</f>
        <v>9.5</v>
      </c>
      <c r="AS42" s="17"/>
      <c r="AT42" s="35">
        <f>K42+K43+M42</f>
        <v>1</v>
      </c>
      <c r="AU42" s="35">
        <f>S42+S43+U42</f>
        <v>1</v>
      </c>
    </row>
    <row r="43" spans="1:47" s="15" customFormat="1" ht="20.100000000000001" customHeight="1" x14ac:dyDescent="0.25">
      <c r="A43" s="431"/>
      <c r="B43" s="225"/>
      <c r="C43" s="161"/>
      <c r="D43" s="82"/>
      <c r="E43" s="83"/>
      <c r="F43" s="83"/>
      <c r="G43" s="83"/>
      <c r="H43" s="83"/>
      <c r="I43" s="83"/>
      <c r="J43" s="73" t="s">
        <v>79</v>
      </c>
      <c r="K43" s="86">
        <v>0.2</v>
      </c>
      <c r="L43" s="85"/>
      <c r="M43" s="86"/>
      <c r="N43" s="87"/>
      <c r="O43" s="87"/>
      <c r="P43" s="88"/>
      <c r="Q43" s="89"/>
      <c r="R43" s="85" t="s">
        <v>82</v>
      </c>
      <c r="S43" s="135">
        <v>0.2</v>
      </c>
      <c r="T43" s="85"/>
      <c r="U43" s="135"/>
      <c r="V43" s="90"/>
      <c r="W43" s="87"/>
      <c r="X43" s="84"/>
      <c r="Y43" s="91"/>
      <c r="Z43" s="92"/>
      <c r="AA43" s="92"/>
      <c r="AB43" s="93"/>
      <c r="AC43" s="91"/>
      <c r="AD43" s="92"/>
      <c r="AE43" s="92"/>
      <c r="AF43" s="92"/>
      <c r="AG43" s="92"/>
      <c r="AH43" s="92"/>
      <c r="AI43" s="92"/>
      <c r="AJ43" s="92"/>
      <c r="AK43" s="92"/>
      <c r="AL43" s="92"/>
      <c r="AM43" s="92" t="s">
        <v>41</v>
      </c>
      <c r="AN43" s="139"/>
      <c r="AO43" s="80"/>
      <c r="AQ43" s="17"/>
      <c r="AR43" s="34"/>
      <c r="AS43" s="17"/>
      <c r="AT43" s="35"/>
      <c r="AU43" s="35"/>
    </row>
    <row r="44" spans="1:47" s="15" customFormat="1" ht="20.100000000000001" customHeight="1" x14ac:dyDescent="0.25">
      <c r="A44" s="101" t="s">
        <v>934</v>
      </c>
      <c r="B44" s="245"/>
      <c r="C44" s="104" t="s">
        <v>728</v>
      </c>
      <c r="D44" s="105" t="s">
        <v>130</v>
      </c>
      <c r="E44" s="106" t="s">
        <v>918</v>
      </c>
      <c r="F44" s="106" t="s">
        <v>107</v>
      </c>
      <c r="G44" s="106" t="s">
        <v>49</v>
      </c>
      <c r="H44" s="106">
        <v>6</v>
      </c>
      <c r="I44" s="106">
        <v>2</v>
      </c>
      <c r="J44" s="107" t="s">
        <v>79</v>
      </c>
      <c r="K44" s="108">
        <v>0.4</v>
      </c>
      <c r="L44" s="107" t="s">
        <v>733</v>
      </c>
      <c r="M44" s="108">
        <v>0.5</v>
      </c>
      <c r="N44" s="109">
        <v>0</v>
      </c>
      <c r="O44" s="109">
        <v>1</v>
      </c>
      <c r="P44" s="110"/>
      <c r="Q44" s="134" t="s">
        <v>9</v>
      </c>
      <c r="R44" s="107" t="s">
        <v>82</v>
      </c>
      <c r="S44" s="108">
        <v>0.4</v>
      </c>
      <c r="T44" s="107" t="s">
        <v>734</v>
      </c>
      <c r="U44" s="136">
        <v>0.5</v>
      </c>
      <c r="V44" s="112">
        <v>0</v>
      </c>
      <c r="W44" s="109">
        <v>1</v>
      </c>
      <c r="X44" s="113"/>
      <c r="Y44" s="114">
        <v>16.5</v>
      </c>
      <c r="Z44" s="116"/>
      <c r="AA44" s="116">
        <v>16.5</v>
      </c>
      <c r="AB44" s="115">
        <v>24</v>
      </c>
      <c r="AC44" s="114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 t="s">
        <v>41</v>
      </c>
      <c r="AN44" s="260" t="s">
        <v>34</v>
      </c>
      <c r="AO44" s="115" t="s">
        <v>862</v>
      </c>
      <c r="AQ44" s="17">
        <f>SUM(Y44:AB44)</f>
        <v>57</v>
      </c>
      <c r="AR44" s="34">
        <f>AQ44/H44</f>
        <v>9.5</v>
      </c>
      <c r="AS44" s="17"/>
      <c r="AT44" s="35">
        <f>K44+K45+M44</f>
        <v>1</v>
      </c>
      <c r="AU44" s="35">
        <f>S44+S45+U44</f>
        <v>1</v>
      </c>
    </row>
    <row r="45" spans="1:47" s="15" customFormat="1" ht="20.100000000000001" customHeight="1" x14ac:dyDescent="0.25">
      <c r="A45" s="424"/>
      <c r="B45" s="241"/>
      <c r="C45" s="81"/>
      <c r="D45" s="70"/>
      <c r="E45" s="71"/>
      <c r="F45" s="71"/>
      <c r="G45" s="71"/>
      <c r="H45" s="71"/>
      <c r="I45" s="71"/>
      <c r="J45" s="73" t="s">
        <v>8</v>
      </c>
      <c r="K45" s="74">
        <v>0.1</v>
      </c>
      <c r="L45" s="73"/>
      <c r="M45" s="74"/>
      <c r="N45" s="75">
        <v>0</v>
      </c>
      <c r="O45" s="75"/>
      <c r="P45" s="16"/>
      <c r="Q45" s="76"/>
      <c r="R45" s="73" t="s">
        <v>82</v>
      </c>
      <c r="S45" s="74">
        <v>0.1</v>
      </c>
      <c r="T45" s="73"/>
      <c r="U45" s="138"/>
      <c r="V45" s="77">
        <v>0</v>
      </c>
      <c r="W45" s="75"/>
      <c r="X45" s="72"/>
      <c r="Y45" s="78"/>
      <c r="Z45" s="79"/>
      <c r="AA45" s="79"/>
      <c r="AB45" s="80"/>
      <c r="AC45" s="78"/>
      <c r="AD45" s="79"/>
      <c r="AE45" s="79"/>
      <c r="AF45" s="79"/>
      <c r="AG45" s="79"/>
      <c r="AH45" s="79"/>
      <c r="AI45" s="79"/>
      <c r="AJ45" s="79"/>
      <c r="AK45" s="79"/>
      <c r="AL45" s="79"/>
      <c r="AM45" s="79" t="s">
        <v>41</v>
      </c>
      <c r="AN45" s="263" t="s">
        <v>34</v>
      </c>
      <c r="AO45" s="93" t="s">
        <v>862</v>
      </c>
      <c r="AQ45" s="17"/>
      <c r="AR45" s="34"/>
      <c r="AS45" s="17"/>
      <c r="AT45" s="35"/>
      <c r="AU45" s="35"/>
    </row>
    <row r="46" spans="1:47" s="15" customFormat="1" ht="20.100000000000001" customHeight="1" x14ac:dyDescent="0.25">
      <c r="A46" s="101" t="s">
        <v>754</v>
      </c>
      <c r="B46" s="245"/>
      <c r="C46" s="104" t="s">
        <v>728</v>
      </c>
      <c r="D46" s="105" t="s">
        <v>131</v>
      </c>
      <c r="E46" s="106" t="s">
        <v>615</v>
      </c>
      <c r="F46" s="106" t="s">
        <v>108</v>
      </c>
      <c r="G46" s="106" t="s">
        <v>34</v>
      </c>
      <c r="H46" s="106">
        <v>6</v>
      </c>
      <c r="I46" s="106">
        <v>2</v>
      </c>
      <c r="J46" s="107" t="s">
        <v>79</v>
      </c>
      <c r="K46" s="108">
        <v>0.2</v>
      </c>
      <c r="L46" s="107" t="s">
        <v>733</v>
      </c>
      <c r="M46" s="108">
        <v>0.6</v>
      </c>
      <c r="N46" s="109"/>
      <c r="O46" s="109"/>
      <c r="P46" s="110" t="s">
        <v>41</v>
      </c>
      <c r="Q46" s="134" t="s">
        <v>9</v>
      </c>
      <c r="R46" s="107" t="s">
        <v>82</v>
      </c>
      <c r="S46" s="136">
        <v>0.2</v>
      </c>
      <c r="T46" s="107" t="s">
        <v>733</v>
      </c>
      <c r="U46" s="136">
        <v>0.6</v>
      </c>
      <c r="V46" s="112">
        <v>0</v>
      </c>
      <c r="W46" s="109">
        <v>1</v>
      </c>
      <c r="X46" s="113"/>
      <c r="Y46" s="114"/>
      <c r="Z46" s="116">
        <v>16.5</v>
      </c>
      <c r="AA46" s="116">
        <v>16.5</v>
      </c>
      <c r="AB46" s="115">
        <v>24</v>
      </c>
      <c r="AC46" s="114"/>
      <c r="AD46" s="116"/>
      <c r="AE46" s="116"/>
      <c r="AF46" s="116" t="s">
        <v>34</v>
      </c>
      <c r="AG46" s="116"/>
      <c r="AH46" s="116"/>
      <c r="AI46" s="116"/>
      <c r="AJ46" s="116"/>
      <c r="AK46" s="116" t="s">
        <v>34</v>
      </c>
      <c r="AL46" s="116" t="s">
        <v>34</v>
      </c>
      <c r="AM46" s="116"/>
      <c r="AN46" s="260"/>
      <c r="AO46" s="115"/>
      <c r="AQ46" s="17">
        <f>SUM(Y46:AB46)</f>
        <v>57</v>
      </c>
      <c r="AR46" s="34">
        <f>AQ46/H46</f>
        <v>9.5</v>
      </c>
      <c r="AS46" s="17"/>
      <c r="AT46" s="35">
        <f>K46+K47+M46</f>
        <v>1</v>
      </c>
      <c r="AU46" s="35">
        <f>S46+S47+U46</f>
        <v>1</v>
      </c>
    </row>
    <row r="47" spans="1:47" s="15" customFormat="1" ht="20.100000000000001" customHeight="1" x14ac:dyDescent="0.25">
      <c r="A47" s="425"/>
      <c r="B47" s="225"/>
      <c r="C47" s="81"/>
      <c r="D47" s="82"/>
      <c r="E47" s="83"/>
      <c r="F47" s="83"/>
      <c r="G47" s="83"/>
      <c r="H47" s="83"/>
      <c r="I47" s="83"/>
      <c r="J47" s="85" t="s">
        <v>422</v>
      </c>
      <c r="K47" s="86">
        <v>0.2</v>
      </c>
      <c r="L47" s="85"/>
      <c r="M47" s="86"/>
      <c r="N47" s="87"/>
      <c r="O47" s="87"/>
      <c r="P47" s="88"/>
      <c r="Q47" s="89"/>
      <c r="R47" s="85" t="s">
        <v>82</v>
      </c>
      <c r="S47" s="135">
        <v>0.2</v>
      </c>
      <c r="T47" s="85"/>
      <c r="U47" s="135"/>
      <c r="V47" s="90">
        <v>0</v>
      </c>
      <c r="W47" s="87"/>
      <c r="X47" s="84"/>
      <c r="Y47" s="91"/>
      <c r="Z47" s="92"/>
      <c r="AA47" s="92"/>
      <c r="AB47" s="93"/>
      <c r="AC47" s="91"/>
      <c r="AD47" s="92"/>
      <c r="AE47" s="92"/>
      <c r="AF47" s="92" t="s">
        <v>34</v>
      </c>
      <c r="AG47" s="92"/>
      <c r="AH47" s="92"/>
      <c r="AI47" s="92"/>
      <c r="AJ47" s="92"/>
      <c r="AK47" s="92" t="s">
        <v>34</v>
      </c>
      <c r="AL47" s="92" t="s">
        <v>34</v>
      </c>
      <c r="AM47" s="92"/>
      <c r="AN47" s="263"/>
      <c r="AO47" s="93"/>
      <c r="AQ47" s="17"/>
      <c r="AR47" s="34"/>
      <c r="AS47" s="17"/>
      <c r="AT47" s="35"/>
      <c r="AU47" s="35"/>
    </row>
    <row r="48" spans="1:47" s="15" customFormat="1" ht="20.100000000000001" customHeight="1" x14ac:dyDescent="0.25">
      <c r="A48" s="99" t="s">
        <v>388</v>
      </c>
      <c r="B48" s="242"/>
      <c r="C48" s="104" t="s">
        <v>728</v>
      </c>
      <c r="D48" s="105" t="s">
        <v>132</v>
      </c>
      <c r="E48" s="106" t="s">
        <v>919</v>
      </c>
      <c r="F48" s="106" t="s">
        <v>109</v>
      </c>
      <c r="G48" s="106" t="s">
        <v>41</v>
      </c>
      <c r="H48" s="106">
        <v>3</v>
      </c>
      <c r="I48" s="106">
        <v>1</v>
      </c>
      <c r="J48" s="107" t="s">
        <v>79</v>
      </c>
      <c r="K48" s="108">
        <v>0.2</v>
      </c>
      <c r="L48" s="107" t="s">
        <v>733</v>
      </c>
      <c r="M48" s="108">
        <v>0.7</v>
      </c>
      <c r="N48" s="109">
        <v>0</v>
      </c>
      <c r="O48" s="109">
        <v>1</v>
      </c>
      <c r="P48" s="110"/>
      <c r="Q48" s="134" t="s">
        <v>9</v>
      </c>
      <c r="R48" s="107" t="s">
        <v>82</v>
      </c>
      <c r="S48" s="136">
        <v>0.2</v>
      </c>
      <c r="T48" s="107" t="s">
        <v>733</v>
      </c>
      <c r="U48" s="108">
        <v>0.7</v>
      </c>
      <c r="V48" s="109">
        <v>0</v>
      </c>
      <c r="W48" s="109">
        <v>1</v>
      </c>
      <c r="X48" s="110"/>
      <c r="Y48" s="114"/>
      <c r="Z48" s="116">
        <v>15</v>
      </c>
      <c r="AA48" s="116"/>
      <c r="AB48" s="115">
        <v>15</v>
      </c>
      <c r="AC48" s="114"/>
      <c r="AD48" s="116"/>
      <c r="AE48" s="116" t="s">
        <v>41</v>
      </c>
      <c r="AF48" s="116"/>
      <c r="AG48" s="116"/>
      <c r="AH48" s="116"/>
      <c r="AI48" s="116"/>
      <c r="AJ48" s="116"/>
      <c r="AK48" s="116"/>
      <c r="AL48" s="116"/>
      <c r="AM48" s="116"/>
      <c r="AN48" s="260"/>
      <c r="AO48" s="115" t="s">
        <v>41</v>
      </c>
      <c r="AQ48" s="17">
        <f>SUM(Y48:AB48)</f>
        <v>30</v>
      </c>
      <c r="AR48" s="34">
        <f>AQ48/H48</f>
        <v>10</v>
      </c>
      <c r="AS48" s="17"/>
      <c r="AT48" s="35">
        <f>K48+K49+M48</f>
        <v>1</v>
      </c>
      <c r="AU48" s="35">
        <f>S48+S49+U48</f>
        <v>1</v>
      </c>
    </row>
    <row r="49" spans="1:47" s="15" customFormat="1" ht="20.100000000000001" customHeight="1" x14ac:dyDescent="0.25">
      <c r="A49" s="425"/>
      <c r="B49" s="225"/>
      <c r="C49" s="161"/>
      <c r="D49" s="70"/>
      <c r="E49" s="71"/>
      <c r="F49" s="71"/>
      <c r="G49" s="71"/>
      <c r="H49" s="71"/>
      <c r="I49" s="71"/>
      <c r="J49" s="73" t="s">
        <v>732</v>
      </c>
      <c r="K49" s="74">
        <v>0.1</v>
      </c>
      <c r="L49" s="73"/>
      <c r="M49" s="74"/>
      <c r="N49" s="75">
        <v>0</v>
      </c>
      <c r="O49" s="75"/>
      <c r="P49" s="16"/>
      <c r="Q49" s="76"/>
      <c r="R49" s="73" t="s">
        <v>83</v>
      </c>
      <c r="S49" s="138">
        <v>0.1</v>
      </c>
      <c r="T49" s="73"/>
      <c r="U49" s="138"/>
      <c r="V49" s="75">
        <v>0</v>
      </c>
      <c r="W49" s="75"/>
      <c r="X49" s="16"/>
      <c r="Y49" s="78"/>
      <c r="Z49" s="79"/>
      <c r="AA49" s="79"/>
      <c r="AB49" s="80"/>
      <c r="AC49" s="78"/>
      <c r="AD49" s="79"/>
      <c r="AE49" s="79" t="s">
        <v>41</v>
      </c>
      <c r="AF49" s="79"/>
      <c r="AG49" s="79"/>
      <c r="AH49" s="79"/>
      <c r="AI49" s="79"/>
      <c r="AJ49" s="79"/>
      <c r="AK49" s="79"/>
      <c r="AL49" s="79"/>
      <c r="AM49" s="79"/>
      <c r="AN49" s="139"/>
      <c r="AO49" s="80" t="s">
        <v>41</v>
      </c>
      <c r="AQ49" s="17"/>
      <c r="AR49" s="34"/>
      <c r="AS49" s="17"/>
      <c r="AT49" s="35"/>
      <c r="AU49" s="35"/>
    </row>
    <row r="50" spans="1:47" s="15" customFormat="1" ht="20.100000000000001" customHeight="1" x14ac:dyDescent="0.25">
      <c r="A50" s="101" t="s">
        <v>378</v>
      </c>
      <c r="B50" s="245"/>
      <c r="C50" s="104" t="s">
        <v>728</v>
      </c>
      <c r="D50" s="105" t="s">
        <v>874</v>
      </c>
      <c r="E50" s="106"/>
      <c r="F50" s="106" t="s">
        <v>92</v>
      </c>
      <c r="G50" s="106" t="s">
        <v>34</v>
      </c>
      <c r="H50" s="106">
        <v>6</v>
      </c>
      <c r="I50" s="106">
        <v>2</v>
      </c>
      <c r="J50" s="107" t="s">
        <v>422</v>
      </c>
      <c r="K50" s="108">
        <v>0.2</v>
      </c>
      <c r="L50" s="107" t="s">
        <v>734</v>
      </c>
      <c r="M50" s="108">
        <v>0.6</v>
      </c>
      <c r="N50" s="109"/>
      <c r="O50" s="109"/>
      <c r="P50" s="110" t="s">
        <v>41</v>
      </c>
      <c r="Q50" s="134" t="s">
        <v>9</v>
      </c>
      <c r="R50" s="107" t="s">
        <v>82</v>
      </c>
      <c r="S50" s="136">
        <v>0.2</v>
      </c>
      <c r="T50" s="107" t="s">
        <v>734</v>
      </c>
      <c r="U50" s="136">
        <v>0.6</v>
      </c>
      <c r="V50" s="112"/>
      <c r="W50" s="109"/>
      <c r="X50" s="113" t="s">
        <v>41</v>
      </c>
      <c r="Y50" s="114">
        <v>18</v>
      </c>
      <c r="Z50" s="116"/>
      <c r="AA50" s="116">
        <v>21</v>
      </c>
      <c r="AB50" s="115">
        <v>21</v>
      </c>
      <c r="AC50" s="114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260" t="s">
        <v>34</v>
      </c>
      <c r="AO50" s="115"/>
      <c r="AQ50" s="17">
        <f>SUM(Y50:AB50)</f>
        <v>60</v>
      </c>
      <c r="AR50" s="34">
        <f>AQ50/H50</f>
        <v>10</v>
      </c>
      <c r="AS50" s="17"/>
      <c r="AT50" s="35">
        <f>K50+K51+M50</f>
        <v>1</v>
      </c>
      <c r="AU50" s="35">
        <f>S50+S51+U50</f>
        <v>1</v>
      </c>
    </row>
    <row r="51" spans="1:47" s="15" customFormat="1" ht="20.100000000000001" customHeight="1" x14ac:dyDescent="0.25">
      <c r="A51" s="424"/>
      <c r="B51" s="241"/>
      <c r="C51" s="81"/>
      <c r="D51" s="82"/>
      <c r="E51" s="83"/>
      <c r="F51" s="83"/>
      <c r="G51" s="83"/>
      <c r="H51" s="83"/>
      <c r="I51" s="83"/>
      <c r="J51" s="85" t="s">
        <v>79</v>
      </c>
      <c r="K51" s="86">
        <v>0.2</v>
      </c>
      <c r="L51" s="85"/>
      <c r="M51" s="86"/>
      <c r="N51" s="87"/>
      <c r="O51" s="87"/>
      <c r="P51" s="88"/>
      <c r="Q51" s="89"/>
      <c r="R51" s="85" t="s">
        <v>82</v>
      </c>
      <c r="S51" s="135">
        <v>0.2</v>
      </c>
      <c r="T51" s="85"/>
      <c r="U51" s="135"/>
      <c r="V51" s="90"/>
      <c r="W51" s="87"/>
      <c r="X51" s="84"/>
      <c r="Y51" s="91"/>
      <c r="Z51" s="92"/>
      <c r="AA51" s="92"/>
      <c r="AB51" s="93"/>
      <c r="AC51" s="91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263" t="s">
        <v>34</v>
      </c>
      <c r="AO51" s="93"/>
      <c r="AQ51" s="17"/>
      <c r="AR51" s="34"/>
      <c r="AS51" s="17"/>
      <c r="AT51" s="35"/>
      <c r="AU51" s="35"/>
    </row>
    <row r="52" spans="1:47" s="15" customFormat="1" ht="20.100000000000001" customHeight="1" x14ac:dyDescent="0.25">
      <c r="A52" s="101" t="s">
        <v>935</v>
      </c>
      <c r="B52" s="245"/>
      <c r="C52" s="104" t="s">
        <v>728</v>
      </c>
      <c r="D52" s="105" t="s">
        <v>133</v>
      </c>
      <c r="E52" s="106" t="s">
        <v>608</v>
      </c>
      <c r="F52" s="106" t="s">
        <v>93</v>
      </c>
      <c r="G52" s="106" t="s">
        <v>49</v>
      </c>
      <c r="H52" s="106">
        <v>6</v>
      </c>
      <c r="I52" s="106">
        <v>2</v>
      </c>
      <c r="J52" s="107" t="s">
        <v>148</v>
      </c>
      <c r="K52" s="108">
        <v>0.3</v>
      </c>
      <c r="L52" s="107" t="s">
        <v>733</v>
      </c>
      <c r="M52" s="108">
        <v>0.4</v>
      </c>
      <c r="N52" s="109"/>
      <c r="O52" s="109"/>
      <c r="P52" s="110" t="s">
        <v>41</v>
      </c>
      <c r="Q52" s="134" t="s">
        <v>9</v>
      </c>
      <c r="R52" s="107" t="s">
        <v>82</v>
      </c>
      <c r="S52" s="108">
        <v>0.3</v>
      </c>
      <c r="T52" s="107" t="s">
        <v>733</v>
      </c>
      <c r="U52" s="108">
        <v>0.4</v>
      </c>
      <c r="V52" s="112"/>
      <c r="W52" s="109"/>
      <c r="X52" s="110" t="s">
        <v>41</v>
      </c>
      <c r="Y52" s="114">
        <v>18</v>
      </c>
      <c r="Z52" s="116"/>
      <c r="AA52" s="116"/>
      <c r="AB52" s="115">
        <v>36</v>
      </c>
      <c r="AC52" s="114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 t="s">
        <v>41</v>
      </c>
      <c r="AN52" s="260" t="s">
        <v>34</v>
      </c>
      <c r="AO52" s="115"/>
      <c r="AQ52" s="17">
        <f>SUM(Y52:AB52)</f>
        <v>54</v>
      </c>
      <c r="AR52" s="34">
        <f>AQ52/H52</f>
        <v>9</v>
      </c>
      <c r="AS52" s="17"/>
      <c r="AT52" s="35">
        <f>K52+K53+M52</f>
        <v>1</v>
      </c>
      <c r="AU52" s="35">
        <f>S52+S53+U52</f>
        <v>1</v>
      </c>
    </row>
    <row r="53" spans="1:47" s="15" customFormat="1" ht="20.100000000000001" customHeight="1" x14ac:dyDescent="0.25">
      <c r="A53" s="425"/>
      <c r="B53" s="225"/>
      <c r="C53" s="161"/>
      <c r="D53" s="82"/>
      <c r="E53" s="83"/>
      <c r="F53" s="83"/>
      <c r="G53" s="83"/>
      <c r="H53" s="83"/>
      <c r="I53" s="83"/>
      <c r="J53" s="85" t="s">
        <v>838</v>
      </c>
      <c r="K53" s="86">
        <v>0.3</v>
      </c>
      <c r="L53" s="85"/>
      <c r="M53" s="86"/>
      <c r="N53" s="87"/>
      <c r="O53" s="87"/>
      <c r="P53" s="88"/>
      <c r="Q53" s="89"/>
      <c r="R53" s="85" t="s">
        <v>82</v>
      </c>
      <c r="S53" s="86">
        <v>0.3</v>
      </c>
      <c r="T53" s="85"/>
      <c r="U53" s="135"/>
      <c r="V53" s="90"/>
      <c r="W53" s="87"/>
      <c r="X53" s="84"/>
      <c r="Y53" s="91"/>
      <c r="Z53" s="92"/>
      <c r="AA53" s="92"/>
      <c r="AB53" s="93"/>
      <c r="AC53" s="91"/>
      <c r="AD53" s="92"/>
      <c r="AE53" s="92"/>
      <c r="AF53" s="92"/>
      <c r="AG53" s="92"/>
      <c r="AH53" s="92"/>
      <c r="AI53" s="92"/>
      <c r="AJ53" s="92"/>
      <c r="AK53" s="92"/>
      <c r="AL53" s="92"/>
      <c r="AM53" s="92" t="s">
        <v>41</v>
      </c>
      <c r="AN53" s="263" t="s">
        <v>34</v>
      </c>
      <c r="AO53" s="93"/>
      <c r="AQ53" s="17"/>
      <c r="AR53" s="34"/>
      <c r="AS53" s="17"/>
      <c r="AT53" s="35"/>
      <c r="AU53" s="35"/>
    </row>
    <row r="54" spans="1:47" s="15" customFormat="1" ht="20.100000000000001" customHeight="1" x14ac:dyDescent="0.25">
      <c r="A54" s="99" t="s">
        <v>336</v>
      </c>
      <c r="B54" s="242"/>
      <c r="C54" s="104" t="s">
        <v>728</v>
      </c>
      <c r="D54" s="105" t="s">
        <v>134</v>
      </c>
      <c r="E54" s="106" t="s">
        <v>918</v>
      </c>
      <c r="F54" s="106" t="s">
        <v>110</v>
      </c>
      <c r="G54" s="106" t="s">
        <v>49</v>
      </c>
      <c r="H54" s="106">
        <v>6</v>
      </c>
      <c r="I54" s="106">
        <v>2</v>
      </c>
      <c r="J54" s="107" t="s">
        <v>79</v>
      </c>
      <c r="K54" s="108">
        <v>0.3</v>
      </c>
      <c r="L54" s="107" t="s">
        <v>733</v>
      </c>
      <c r="M54" s="108">
        <v>0.4</v>
      </c>
      <c r="N54" s="109">
        <v>0</v>
      </c>
      <c r="O54" s="109">
        <v>1</v>
      </c>
      <c r="P54" s="110"/>
      <c r="Q54" s="134" t="s">
        <v>9</v>
      </c>
      <c r="R54" s="107" t="s">
        <v>82</v>
      </c>
      <c r="S54" s="136">
        <v>0.3</v>
      </c>
      <c r="T54" s="107" t="s">
        <v>733</v>
      </c>
      <c r="U54" s="136">
        <v>0.4</v>
      </c>
      <c r="V54" s="112">
        <v>0</v>
      </c>
      <c r="W54" s="109">
        <v>1</v>
      </c>
      <c r="X54" s="113"/>
      <c r="Y54" s="114">
        <v>25.5</v>
      </c>
      <c r="Z54" s="116"/>
      <c r="AA54" s="116">
        <v>34.5</v>
      </c>
      <c r="AB54" s="115"/>
      <c r="AC54" s="114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 t="s">
        <v>34</v>
      </c>
      <c r="AN54" s="260" t="s">
        <v>34</v>
      </c>
      <c r="AO54" s="115" t="s">
        <v>41</v>
      </c>
      <c r="AQ54" s="17">
        <f>SUM(Y54:AB54)</f>
        <v>60</v>
      </c>
      <c r="AR54" s="34">
        <f>AQ54/H54</f>
        <v>10</v>
      </c>
      <c r="AS54" s="17"/>
      <c r="AT54" s="35">
        <f>K54+K55+M54</f>
        <v>1</v>
      </c>
      <c r="AU54" s="35">
        <f>S54+S55+U54</f>
        <v>1</v>
      </c>
    </row>
    <row r="55" spans="1:47" s="15" customFormat="1" ht="20.100000000000001" customHeight="1" x14ac:dyDescent="0.25">
      <c r="A55" s="441"/>
      <c r="B55" s="225"/>
      <c r="C55" s="161"/>
      <c r="D55" s="70"/>
      <c r="E55" s="71"/>
      <c r="F55" s="71"/>
      <c r="G55" s="71"/>
      <c r="H55" s="71"/>
      <c r="I55" s="71"/>
      <c r="J55" s="73" t="s">
        <v>422</v>
      </c>
      <c r="K55" s="74">
        <v>0.3</v>
      </c>
      <c r="L55" s="73"/>
      <c r="M55" s="74"/>
      <c r="N55" s="75">
        <v>0</v>
      </c>
      <c r="O55" s="75"/>
      <c r="P55" s="16"/>
      <c r="Q55" s="76"/>
      <c r="R55" s="73" t="s">
        <v>82</v>
      </c>
      <c r="S55" s="138">
        <v>0.3</v>
      </c>
      <c r="T55" s="73"/>
      <c r="U55" s="138"/>
      <c r="V55" s="77">
        <v>0</v>
      </c>
      <c r="W55" s="75"/>
      <c r="X55" s="72"/>
      <c r="Y55" s="78"/>
      <c r="Z55" s="79"/>
      <c r="AA55" s="79"/>
      <c r="AB55" s="80"/>
      <c r="AC55" s="78"/>
      <c r="AD55" s="79"/>
      <c r="AE55" s="79"/>
      <c r="AF55" s="79"/>
      <c r="AG55" s="79"/>
      <c r="AH55" s="79"/>
      <c r="AI55" s="79"/>
      <c r="AJ55" s="79"/>
      <c r="AK55" s="79"/>
      <c r="AL55" s="79"/>
      <c r="AM55" s="79" t="s">
        <v>34</v>
      </c>
      <c r="AN55" s="139" t="s">
        <v>34</v>
      </c>
      <c r="AO55" s="80" t="s">
        <v>41</v>
      </c>
      <c r="AQ55" s="17"/>
      <c r="AR55" s="34"/>
      <c r="AS55" s="17"/>
      <c r="AT55" s="35"/>
      <c r="AU55" s="35"/>
    </row>
    <row r="56" spans="1:47" s="15" customFormat="1" ht="20.100000000000001" customHeight="1" x14ac:dyDescent="0.25">
      <c r="A56" s="101" t="s">
        <v>937</v>
      </c>
      <c r="B56" s="245"/>
      <c r="C56" s="104" t="s">
        <v>728</v>
      </c>
      <c r="D56" s="105" t="s">
        <v>135</v>
      </c>
      <c r="E56" s="106" t="s">
        <v>917</v>
      </c>
      <c r="F56" s="106" t="s">
        <v>94</v>
      </c>
      <c r="G56" s="106" t="s">
        <v>41</v>
      </c>
      <c r="H56" s="106">
        <v>6</v>
      </c>
      <c r="I56" s="106">
        <v>2</v>
      </c>
      <c r="J56" s="107" t="s">
        <v>79</v>
      </c>
      <c r="K56" s="108">
        <v>0.3</v>
      </c>
      <c r="L56" s="107" t="s">
        <v>733</v>
      </c>
      <c r="M56" s="108">
        <v>0.4</v>
      </c>
      <c r="N56" s="109">
        <v>0</v>
      </c>
      <c r="O56" s="109">
        <v>1</v>
      </c>
      <c r="P56" s="110"/>
      <c r="Q56" s="134" t="s">
        <v>9</v>
      </c>
      <c r="R56" s="107" t="s">
        <v>82</v>
      </c>
      <c r="S56" s="136">
        <v>0.3</v>
      </c>
      <c r="T56" s="107" t="s">
        <v>733</v>
      </c>
      <c r="U56" s="136">
        <v>0.4</v>
      </c>
      <c r="V56" s="112">
        <v>0</v>
      </c>
      <c r="W56" s="109">
        <v>1</v>
      </c>
      <c r="X56" s="113"/>
      <c r="Y56" s="114">
        <v>24</v>
      </c>
      <c r="Z56" s="116"/>
      <c r="AA56" s="116">
        <v>36</v>
      </c>
      <c r="AB56" s="115"/>
      <c r="AC56" s="114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 t="s">
        <v>41</v>
      </c>
      <c r="AN56" s="260"/>
      <c r="AO56" s="115" t="s">
        <v>862</v>
      </c>
      <c r="AQ56" s="17">
        <f>SUM(Y56:AB56)</f>
        <v>60</v>
      </c>
      <c r="AR56" s="34">
        <f>AQ56/H56</f>
        <v>10</v>
      </c>
      <c r="AS56" s="17"/>
      <c r="AT56" s="35">
        <f>K56+K57+M56</f>
        <v>1</v>
      </c>
      <c r="AU56" s="35">
        <f>S56+S57+U56</f>
        <v>1</v>
      </c>
    </row>
    <row r="57" spans="1:47" s="15" customFormat="1" ht="20.100000000000001" customHeight="1" x14ac:dyDescent="0.25">
      <c r="A57" s="424"/>
      <c r="B57" s="225"/>
      <c r="C57" s="81"/>
      <c r="D57" s="70"/>
      <c r="E57" s="71"/>
      <c r="F57" s="71"/>
      <c r="G57" s="71"/>
      <c r="H57" s="71"/>
      <c r="I57" s="71"/>
      <c r="J57" s="73" t="s">
        <v>79</v>
      </c>
      <c r="K57" s="74">
        <v>0.3</v>
      </c>
      <c r="L57" s="73"/>
      <c r="M57" s="74"/>
      <c r="N57" s="75">
        <v>0</v>
      </c>
      <c r="O57" s="75"/>
      <c r="P57" s="16"/>
      <c r="Q57" s="76"/>
      <c r="R57" s="73" t="s">
        <v>82</v>
      </c>
      <c r="S57" s="138">
        <v>0.3</v>
      </c>
      <c r="T57" s="73"/>
      <c r="U57" s="138"/>
      <c r="V57" s="77">
        <v>0</v>
      </c>
      <c r="W57" s="75"/>
      <c r="X57" s="72"/>
      <c r="Y57" s="78"/>
      <c r="Z57" s="79"/>
      <c r="AA57" s="79"/>
      <c r="AB57" s="80"/>
      <c r="AC57" s="78"/>
      <c r="AD57" s="79"/>
      <c r="AE57" s="79"/>
      <c r="AF57" s="79"/>
      <c r="AG57" s="79"/>
      <c r="AH57" s="79"/>
      <c r="AI57" s="79"/>
      <c r="AJ57" s="79"/>
      <c r="AK57" s="79"/>
      <c r="AL57" s="79"/>
      <c r="AM57" s="79" t="s">
        <v>41</v>
      </c>
      <c r="AN57" s="139"/>
      <c r="AO57" s="80" t="s">
        <v>862</v>
      </c>
      <c r="AQ57" s="17"/>
      <c r="AR57" s="34"/>
      <c r="AS57" s="17"/>
      <c r="AT57" s="35"/>
      <c r="AU57" s="35"/>
    </row>
    <row r="58" spans="1:47" s="15" customFormat="1" ht="20.100000000000001" customHeight="1" x14ac:dyDescent="0.25">
      <c r="A58" s="432" t="s">
        <v>751</v>
      </c>
      <c r="B58" s="245"/>
      <c r="C58" s="104" t="s">
        <v>728</v>
      </c>
      <c r="D58" s="105" t="s">
        <v>136</v>
      </c>
      <c r="E58" s="106" t="s">
        <v>920</v>
      </c>
      <c r="F58" s="106" t="s">
        <v>111</v>
      </c>
      <c r="G58" s="106" t="s">
        <v>49</v>
      </c>
      <c r="H58" s="106">
        <v>6</v>
      </c>
      <c r="I58" s="106">
        <v>2</v>
      </c>
      <c r="J58" s="107" t="s">
        <v>79</v>
      </c>
      <c r="K58" s="108">
        <v>0.3</v>
      </c>
      <c r="L58" s="107" t="s">
        <v>741</v>
      </c>
      <c r="M58" s="108">
        <v>0.4</v>
      </c>
      <c r="N58" s="109">
        <v>0</v>
      </c>
      <c r="O58" s="109">
        <v>1</v>
      </c>
      <c r="P58" s="110"/>
      <c r="Q58" s="134" t="s">
        <v>9</v>
      </c>
      <c r="R58" s="107" t="s">
        <v>82</v>
      </c>
      <c r="S58" s="136">
        <v>0.3</v>
      </c>
      <c r="T58" s="107" t="s">
        <v>741</v>
      </c>
      <c r="U58" s="136">
        <v>0.4</v>
      </c>
      <c r="V58" s="112">
        <v>0</v>
      </c>
      <c r="W58" s="109">
        <v>1</v>
      </c>
      <c r="X58" s="113"/>
      <c r="Y58" s="114"/>
      <c r="Z58" s="116">
        <v>27</v>
      </c>
      <c r="AA58" s="116">
        <v>18</v>
      </c>
      <c r="AB58" s="115"/>
      <c r="AC58" s="114"/>
      <c r="AD58" s="116"/>
      <c r="AE58" s="116" t="s">
        <v>41</v>
      </c>
      <c r="AF58" s="116"/>
      <c r="AG58" s="116"/>
      <c r="AH58" s="116"/>
      <c r="AI58" s="116"/>
      <c r="AJ58" s="116"/>
      <c r="AK58" s="116"/>
      <c r="AL58" s="116" t="s">
        <v>34</v>
      </c>
      <c r="AM58" s="116"/>
      <c r="AN58" s="260"/>
      <c r="AO58" s="115" t="s">
        <v>41</v>
      </c>
      <c r="AQ58" s="17">
        <f>SUM(Y58:AB58)</f>
        <v>45</v>
      </c>
      <c r="AR58" s="34">
        <f>AQ58/H58</f>
        <v>7.5</v>
      </c>
      <c r="AS58" s="17"/>
      <c r="AT58" s="35">
        <f>K58+K59+M58</f>
        <v>1</v>
      </c>
      <c r="AU58" s="35">
        <f>S58+S59+U58</f>
        <v>1</v>
      </c>
    </row>
    <row r="59" spans="1:47" s="15" customFormat="1" ht="20.100000000000001" customHeight="1" x14ac:dyDescent="0.25">
      <c r="A59" s="425"/>
      <c r="B59" s="225"/>
      <c r="C59" s="161"/>
      <c r="D59" s="70"/>
      <c r="E59" s="71"/>
      <c r="F59" s="71"/>
      <c r="G59" s="71"/>
      <c r="H59" s="71"/>
      <c r="I59" s="71"/>
      <c r="J59" s="73" t="s">
        <v>79</v>
      </c>
      <c r="K59" s="74">
        <v>0.3</v>
      </c>
      <c r="L59" s="73"/>
      <c r="M59" s="74"/>
      <c r="N59" s="75">
        <v>0</v>
      </c>
      <c r="O59" s="75"/>
      <c r="P59" s="16"/>
      <c r="Q59" s="76"/>
      <c r="R59" s="73" t="s">
        <v>82</v>
      </c>
      <c r="S59" s="138">
        <v>0.3</v>
      </c>
      <c r="T59" s="73"/>
      <c r="U59" s="138"/>
      <c r="V59" s="77">
        <v>0</v>
      </c>
      <c r="W59" s="75"/>
      <c r="X59" s="72"/>
      <c r="Y59" s="78"/>
      <c r="Z59" s="79"/>
      <c r="AA59" s="79"/>
      <c r="AB59" s="80"/>
      <c r="AC59" s="78"/>
      <c r="AD59" s="79"/>
      <c r="AE59" s="79" t="s">
        <v>41</v>
      </c>
      <c r="AF59" s="79"/>
      <c r="AG59" s="79"/>
      <c r="AH59" s="79"/>
      <c r="AI59" s="79"/>
      <c r="AJ59" s="79"/>
      <c r="AK59" s="79"/>
      <c r="AL59" s="79" t="s">
        <v>34</v>
      </c>
      <c r="AM59" s="79"/>
      <c r="AN59" s="139"/>
      <c r="AO59" s="80" t="s">
        <v>41</v>
      </c>
      <c r="AQ59" s="17"/>
      <c r="AR59" s="34"/>
      <c r="AS59" s="17"/>
      <c r="AT59" s="35"/>
      <c r="AU59" s="35"/>
    </row>
    <row r="60" spans="1:47" s="15" customFormat="1" ht="20.100000000000001" customHeight="1" x14ac:dyDescent="0.25">
      <c r="A60" s="101" t="s">
        <v>940</v>
      </c>
      <c r="B60" s="245"/>
      <c r="C60" s="104" t="s">
        <v>728</v>
      </c>
      <c r="D60" s="105" t="s">
        <v>137</v>
      </c>
      <c r="E60" s="106"/>
      <c r="F60" s="106" t="s">
        <v>112</v>
      </c>
      <c r="G60" s="106" t="s">
        <v>34</v>
      </c>
      <c r="H60" s="106">
        <v>3</v>
      </c>
      <c r="I60" s="106">
        <v>1</v>
      </c>
      <c r="J60" s="107" t="s">
        <v>79</v>
      </c>
      <c r="K60" s="108" t="s">
        <v>958</v>
      </c>
      <c r="L60" s="107" t="s">
        <v>733</v>
      </c>
      <c r="M60" s="108">
        <v>0.67</v>
      </c>
      <c r="N60" s="109">
        <v>0</v>
      </c>
      <c r="O60" s="109">
        <v>1</v>
      </c>
      <c r="P60" s="110"/>
      <c r="Q60" s="134" t="s">
        <v>9</v>
      </c>
      <c r="R60" s="107" t="s">
        <v>82</v>
      </c>
      <c r="S60" s="108">
        <v>8.2500000000000004E-2</v>
      </c>
      <c r="T60" s="107" t="s">
        <v>745</v>
      </c>
      <c r="U60" s="136">
        <v>0.67</v>
      </c>
      <c r="V60" s="112">
        <v>0</v>
      </c>
      <c r="W60" s="109">
        <v>1</v>
      </c>
      <c r="X60" s="113"/>
      <c r="Y60" s="114"/>
      <c r="Z60" s="116">
        <v>8</v>
      </c>
      <c r="AA60" s="116">
        <v>22</v>
      </c>
      <c r="AB60" s="115"/>
      <c r="AC60" s="114" t="s">
        <v>34</v>
      </c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260"/>
      <c r="AO60" s="115"/>
      <c r="AQ60" s="17">
        <f>SUM(Y60:AB60)</f>
        <v>30</v>
      </c>
      <c r="AR60" s="34">
        <f>AQ60/H60</f>
        <v>10</v>
      </c>
      <c r="AS60" s="17"/>
      <c r="AT60" s="35" t="e">
        <f>K60+K61+K62+M60</f>
        <v>#VALUE!</v>
      </c>
      <c r="AU60" s="35">
        <f>S60+S61+S62+U60</f>
        <v>1</v>
      </c>
    </row>
    <row r="61" spans="1:47" s="15" customFormat="1" ht="20.100000000000001" customHeight="1" x14ac:dyDescent="0.25">
      <c r="A61" s="102"/>
      <c r="B61" s="246"/>
      <c r="C61" s="161"/>
      <c r="D61" s="70"/>
      <c r="E61" s="71"/>
      <c r="F61" s="71"/>
      <c r="G61" s="71"/>
      <c r="H61" s="71"/>
      <c r="I61" s="71"/>
      <c r="J61" s="73" t="s">
        <v>79</v>
      </c>
      <c r="K61" s="74" t="s">
        <v>957</v>
      </c>
      <c r="L61" s="73"/>
      <c r="M61" s="74"/>
      <c r="N61" s="75">
        <v>0</v>
      </c>
      <c r="O61" s="75"/>
      <c r="P61" s="16"/>
      <c r="Q61" s="76"/>
      <c r="R61" s="73" t="s">
        <v>82</v>
      </c>
      <c r="S61" s="74">
        <v>0.16500000000000001</v>
      </c>
      <c r="T61" s="73"/>
      <c r="U61" s="74"/>
      <c r="V61" s="77">
        <v>0</v>
      </c>
      <c r="W61" s="75"/>
      <c r="X61" s="72"/>
      <c r="Y61" s="78"/>
      <c r="Z61" s="79"/>
      <c r="AA61" s="79"/>
      <c r="AB61" s="80"/>
      <c r="AC61" s="78" t="s">
        <v>34</v>
      </c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139"/>
      <c r="AO61" s="80"/>
      <c r="AQ61" s="17"/>
      <c r="AR61" s="34"/>
      <c r="AS61" s="17"/>
      <c r="AT61" s="35"/>
      <c r="AU61" s="35"/>
    </row>
    <row r="62" spans="1:47" s="15" customFormat="1" ht="20.100000000000001" customHeight="1" x14ac:dyDescent="0.25">
      <c r="A62" s="103"/>
      <c r="B62" s="262"/>
      <c r="C62" s="257"/>
      <c r="D62" s="82"/>
      <c r="E62" s="83"/>
      <c r="F62" s="83"/>
      <c r="G62" s="83"/>
      <c r="H62" s="83"/>
      <c r="I62" s="83"/>
      <c r="J62" s="85" t="s">
        <v>79</v>
      </c>
      <c r="K62" s="86" t="s">
        <v>959</v>
      </c>
      <c r="L62" s="85"/>
      <c r="M62" s="86"/>
      <c r="N62" s="87">
        <v>0</v>
      </c>
      <c r="O62" s="87"/>
      <c r="P62" s="88"/>
      <c r="Q62" s="89"/>
      <c r="R62" s="85" t="s">
        <v>82</v>
      </c>
      <c r="S62" s="86">
        <v>8.2500000000000004E-2</v>
      </c>
      <c r="T62" s="85"/>
      <c r="U62" s="135"/>
      <c r="V62" s="90">
        <v>0</v>
      </c>
      <c r="W62" s="87"/>
      <c r="X62" s="84"/>
      <c r="Y62" s="91"/>
      <c r="Z62" s="92"/>
      <c r="AA62" s="92"/>
      <c r="AB62" s="93"/>
      <c r="AC62" s="91" t="s">
        <v>34</v>
      </c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263"/>
      <c r="AO62" s="93"/>
      <c r="AQ62" s="17"/>
      <c r="AR62" s="34"/>
      <c r="AS62" s="17"/>
      <c r="AT62" s="35"/>
      <c r="AU62" s="35"/>
    </row>
    <row r="63" spans="1:47" s="15" customFormat="1" ht="20.100000000000001" customHeight="1" x14ac:dyDescent="0.25">
      <c r="A63" s="101" t="s">
        <v>427</v>
      </c>
      <c r="B63" s="245"/>
      <c r="C63" s="104" t="s">
        <v>728</v>
      </c>
      <c r="D63" s="105" t="s">
        <v>138</v>
      </c>
      <c r="E63" s="106"/>
      <c r="F63" s="106" t="s">
        <v>113</v>
      </c>
      <c r="G63" s="106" t="s">
        <v>34</v>
      </c>
      <c r="H63" s="106">
        <v>6</v>
      </c>
      <c r="I63" s="106">
        <v>2</v>
      </c>
      <c r="J63" s="107" t="s">
        <v>79</v>
      </c>
      <c r="K63" s="136">
        <v>0.3</v>
      </c>
      <c r="L63" s="107" t="s">
        <v>733</v>
      </c>
      <c r="M63" s="108">
        <v>0.4</v>
      </c>
      <c r="N63" s="109">
        <v>0</v>
      </c>
      <c r="O63" s="109">
        <v>1</v>
      </c>
      <c r="P63" s="110"/>
      <c r="Q63" s="107" t="s">
        <v>9</v>
      </c>
      <c r="R63" s="107" t="s">
        <v>82</v>
      </c>
      <c r="S63" s="136">
        <v>0.3</v>
      </c>
      <c r="T63" s="107" t="s">
        <v>79</v>
      </c>
      <c r="U63" s="136">
        <v>0.4</v>
      </c>
      <c r="V63" s="112">
        <v>0</v>
      </c>
      <c r="W63" s="109">
        <v>1</v>
      </c>
      <c r="X63" s="113"/>
      <c r="Y63" s="114"/>
      <c r="Z63" s="116">
        <v>36</v>
      </c>
      <c r="AA63" s="116"/>
      <c r="AB63" s="115"/>
      <c r="AC63" s="114"/>
      <c r="AD63" s="116"/>
      <c r="AE63" s="116"/>
      <c r="AF63" s="116"/>
      <c r="AG63" s="116"/>
      <c r="AH63" s="116"/>
      <c r="AI63" s="116"/>
      <c r="AJ63" s="116"/>
      <c r="AK63" s="116" t="s">
        <v>34</v>
      </c>
      <c r="AL63" s="116"/>
      <c r="AM63" s="116"/>
      <c r="AN63" s="260"/>
      <c r="AO63" s="115"/>
      <c r="AQ63" s="17">
        <f>SUM(Y63:AB63)</f>
        <v>36</v>
      </c>
      <c r="AR63" s="34">
        <f>AQ63/H63</f>
        <v>6</v>
      </c>
      <c r="AS63" s="17"/>
      <c r="AT63" s="35">
        <f>K63+K64+M63</f>
        <v>1</v>
      </c>
      <c r="AU63" s="35">
        <f>S63+S64+U63</f>
        <v>1</v>
      </c>
    </row>
    <row r="64" spans="1:47" s="15" customFormat="1" ht="20.100000000000001" customHeight="1" x14ac:dyDescent="0.25">
      <c r="A64" s="103"/>
      <c r="B64" s="262"/>
      <c r="C64" s="257"/>
      <c r="D64" s="82"/>
      <c r="E64" s="83"/>
      <c r="F64" s="83"/>
      <c r="G64" s="83"/>
      <c r="H64" s="83"/>
      <c r="I64" s="83"/>
      <c r="J64" s="85" t="s">
        <v>79</v>
      </c>
      <c r="K64" s="135">
        <v>0.3</v>
      </c>
      <c r="L64" s="85"/>
      <c r="M64" s="86"/>
      <c r="N64" s="87">
        <v>0</v>
      </c>
      <c r="O64" s="87"/>
      <c r="P64" s="88"/>
      <c r="Q64" s="89"/>
      <c r="R64" s="85" t="s">
        <v>82</v>
      </c>
      <c r="S64" s="135">
        <v>0.3</v>
      </c>
      <c r="T64" s="85"/>
      <c r="U64" s="135"/>
      <c r="V64" s="90">
        <v>0</v>
      </c>
      <c r="W64" s="87"/>
      <c r="X64" s="84"/>
      <c r="Y64" s="91"/>
      <c r="Z64" s="92"/>
      <c r="AA64" s="92"/>
      <c r="AB64" s="93"/>
      <c r="AC64" s="91"/>
      <c r="AD64" s="92"/>
      <c r="AE64" s="92"/>
      <c r="AF64" s="92"/>
      <c r="AG64" s="92"/>
      <c r="AH64" s="92"/>
      <c r="AI64" s="92"/>
      <c r="AJ64" s="92"/>
      <c r="AK64" s="92" t="s">
        <v>34</v>
      </c>
      <c r="AL64" s="92"/>
      <c r="AM64" s="92"/>
      <c r="AN64" s="263"/>
      <c r="AO64" s="93"/>
      <c r="AQ64" s="17"/>
      <c r="AR64" s="34"/>
      <c r="AS64" s="17"/>
      <c r="AT64" s="35"/>
      <c r="AU64" s="35"/>
    </row>
    <row r="65" spans="1:47" s="15" customFormat="1" ht="20.100000000000001" customHeight="1" x14ac:dyDescent="0.25">
      <c r="A65" s="101" t="s">
        <v>943</v>
      </c>
      <c r="B65" s="245"/>
      <c r="C65" s="104" t="s">
        <v>728</v>
      </c>
      <c r="D65" s="105" t="s">
        <v>481</v>
      </c>
      <c r="E65" s="106" t="s">
        <v>611</v>
      </c>
      <c r="F65" s="106" t="s">
        <v>674</v>
      </c>
      <c r="G65" s="106" t="s">
        <v>49</v>
      </c>
      <c r="H65" s="106">
        <v>3</v>
      </c>
      <c r="I65" s="106">
        <v>1</v>
      </c>
      <c r="J65" s="107" t="s">
        <v>79</v>
      </c>
      <c r="K65" s="108">
        <v>0.25</v>
      </c>
      <c r="L65" s="107" t="s">
        <v>741</v>
      </c>
      <c r="M65" s="136">
        <v>0.5</v>
      </c>
      <c r="N65" s="112">
        <v>0</v>
      </c>
      <c r="O65" s="109">
        <v>1</v>
      </c>
      <c r="P65" s="110"/>
      <c r="Q65" s="134" t="s">
        <v>9</v>
      </c>
      <c r="R65" s="107" t="s">
        <v>82</v>
      </c>
      <c r="S65" s="111">
        <v>0.25</v>
      </c>
      <c r="T65" s="107" t="s">
        <v>741</v>
      </c>
      <c r="U65" s="136">
        <v>0.5</v>
      </c>
      <c r="V65" s="112">
        <v>0</v>
      </c>
      <c r="W65" s="109">
        <v>1</v>
      </c>
      <c r="X65" s="113"/>
      <c r="Y65" s="114"/>
      <c r="Z65" s="116">
        <v>13.5</v>
      </c>
      <c r="AA65" s="116">
        <v>9</v>
      </c>
      <c r="AB65" s="115"/>
      <c r="AC65" s="114"/>
      <c r="AD65" s="116"/>
      <c r="AE65" s="116" t="s">
        <v>41</v>
      </c>
      <c r="AF65" s="116" t="s">
        <v>34</v>
      </c>
      <c r="AG65" s="116"/>
      <c r="AH65" s="116"/>
      <c r="AI65" s="116"/>
      <c r="AJ65" s="116"/>
      <c r="AK65" s="116"/>
      <c r="AL65" s="116"/>
      <c r="AM65" s="116"/>
      <c r="AN65" s="260"/>
      <c r="AO65" s="115"/>
      <c r="AQ65" s="17">
        <f>SUM(Y65:AB65)</f>
        <v>22.5</v>
      </c>
      <c r="AR65" s="34">
        <f>AQ65/H65</f>
        <v>7.5</v>
      </c>
      <c r="AS65" s="17"/>
      <c r="AT65" s="35">
        <f>K65+K66+M65</f>
        <v>1</v>
      </c>
      <c r="AU65" s="35">
        <f>S65+S66+U65</f>
        <v>1</v>
      </c>
    </row>
    <row r="66" spans="1:47" s="15" customFormat="1" ht="20.100000000000001" customHeight="1" x14ac:dyDescent="0.25">
      <c r="A66" s="424"/>
      <c r="B66" s="241"/>
      <c r="C66" s="257"/>
      <c r="D66" s="82"/>
      <c r="E66" s="83"/>
      <c r="F66" s="83"/>
      <c r="G66" s="83"/>
      <c r="H66" s="83"/>
      <c r="I66" s="83"/>
      <c r="J66" s="85" t="s">
        <v>79</v>
      </c>
      <c r="K66" s="86">
        <v>0.25</v>
      </c>
      <c r="L66" s="85"/>
      <c r="M66" s="86"/>
      <c r="N66" s="87"/>
      <c r="O66" s="87"/>
      <c r="P66" s="88"/>
      <c r="Q66" s="89"/>
      <c r="R66" s="85" t="s">
        <v>82</v>
      </c>
      <c r="S66" s="145">
        <v>0.25</v>
      </c>
      <c r="T66" s="85"/>
      <c r="U66" s="135"/>
      <c r="V66" s="90"/>
      <c r="W66" s="87"/>
      <c r="X66" s="84"/>
      <c r="Y66" s="91"/>
      <c r="Z66" s="92"/>
      <c r="AA66" s="92"/>
      <c r="AB66" s="93"/>
      <c r="AC66" s="91"/>
      <c r="AD66" s="92"/>
      <c r="AE66" s="92" t="s">
        <v>41</v>
      </c>
      <c r="AF66" s="92" t="s">
        <v>34</v>
      </c>
      <c r="AG66" s="92"/>
      <c r="AH66" s="92"/>
      <c r="AI66" s="92"/>
      <c r="AJ66" s="92"/>
      <c r="AK66" s="92"/>
      <c r="AL66" s="92"/>
      <c r="AM66" s="92"/>
      <c r="AN66" s="263"/>
      <c r="AO66" s="93"/>
      <c r="AQ66" s="17"/>
      <c r="AR66" s="34"/>
      <c r="AS66" s="17"/>
      <c r="AT66" s="35"/>
      <c r="AU66" s="35"/>
    </row>
    <row r="67" spans="1:47" s="15" customFormat="1" ht="20.100000000000001" customHeight="1" x14ac:dyDescent="0.25">
      <c r="A67" s="101" t="s">
        <v>944</v>
      </c>
      <c r="B67" s="245"/>
      <c r="C67" s="104" t="s">
        <v>728</v>
      </c>
      <c r="D67" s="105" t="s">
        <v>482</v>
      </c>
      <c r="E67" s="106" t="s">
        <v>921</v>
      </c>
      <c r="F67" s="106" t="s">
        <v>675</v>
      </c>
      <c r="G67" s="106" t="s">
        <v>49</v>
      </c>
      <c r="H67" s="106">
        <v>6</v>
      </c>
      <c r="I67" s="106">
        <v>2</v>
      </c>
      <c r="J67" s="107" t="s">
        <v>79</v>
      </c>
      <c r="K67" s="108">
        <v>0.25</v>
      </c>
      <c r="L67" s="107" t="s">
        <v>733</v>
      </c>
      <c r="M67" s="108">
        <v>0.5</v>
      </c>
      <c r="N67" s="112">
        <v>0</v>
      </c>
      <c r="O67" s="109">
        <v>1</v>
      </c>
      <c r="P67" s="110"/>
      <c r="Q67" s="134" t="s">
        <v>9</v>
      </c>
      <c r="R67" s="107" t="s">
        <v>82</v>
      </c>
      <c r="S67" s="111">
        <v>0.25</v>
      </c>
      <c r="T67" s="107" t="s">
        <v>733</v>
      </c>
      <c r="U67" s="136">
        <v>0.5</v>
      </c>
      <c r="V67" s="112">
        <v>0</v>
      </c>
      <c r="W67" s="109">
        <v>1</v>
      </c>
      <c r="X67" s="113"/>
      <c r="Y67" s="114">
        <v>24</v>
      </c>
      <c r="Z67" s="116"/>
      <c r="AA67" s="116">
        <v>31.5</v>
      </c>
      <c r="AB67" s="116"/>
      <c r="AC67" s="114"/>
      <c r="AD67" s="116"/>
      <c r="AE67" s="116"/>
      <c r="AF67" s="116"/>
      <c r="AG67" s="116" t="s">
        <v>34</v>
      </c>
      <c r="AH67" s="116" t="s">
        <v>34</v>
      </c>
      <c r="AI67" s="116"/>
      <c r="AJ67" s="116" t="s">
        <v>34</v>
      </c>
      <c r="AK67" s="116"/>
      <c r="AL67" s="116"/>
      <c r="AM67" s="116"/>
      <c r="AN67" s="260"/>
      <c r="AO67" s="115" t="s">
        <v>41</v>
      </c>
      <c r="AQ67" s="17">
        <f>SUM(Y67:AB67)</f>
        <v>55.5</v>
      </c>
      <c r="AR67" s="34">
        <f>AQ67/H67</f>
        <v>9.25</v>
      </c>
      <c r="AS67" s="17"/>
      <c r="AT67" s="35">
        <f>K67+K68+M67</f>
        <v>1</v>
      </c>
      <c r="AU67" s="35">
        <f>S67+S68+U67</f>
        <v>1</v>
      </c>
    </row>
    <row r="68" spans="1:47" s="15" customFormat="1" ht="20.100000000000001" customHeight="1" x14ac:dyDescent="0.25">
      <c r="A68" s="424"/>
      <c r="B68" s="241"/>
      <c r="C68" s="257"/>
      <c r="D68" s="82"/>
      <c r="E68" s="83"/>
      <c r="F68" s="83"/>
      <c r="G68" s="83"/>
      <c r="H68" s="83"/>
      <c r="I68" s="83"/>
      <c r="J68" s="85" t="s">
        <v>79</v>
      </c>
      <c r="K68" s="86">
        <v>0.25</v>
      </c>
      <c r="L68" s="85"/>
      <c r="M68" s="86"/>
      <c r="N68" s="87">
        <v>0</v>
      </c>
      <c r="O68" s="87"/>
      <c r="P68" s="88"/>
      <c r="Q68" s="89"/>
      <c r="R68" s="85" t="s">
        <v>82</v>
      </c>
      <c r="S68" s="145">
        <v>0.25</v>
      </c>
      <c r="T68" s="85"/>
      <c r="U68" s="135"/>
      <c r="V68" s="90">
        <v>0</v>
      </c>
      <c r="W68" s="87"/>
      <c r="X68" s="84"/>
      <c r="Y68" s="91"/>
      <c r="Z68" s="92"/>
      <c r="AA68" s="92"/>
      <c r="AB68" s="92"/>
      <c r="AC68" s="91"/>
      <c r="AD68" s="92"/>
      <c r="AE68" s="92"/>
      <c r="AF68" s="92"/>
      <c r="AG68" s="92" t="s">
        <v>34</v>
      </c>
      <c r="AH68" s="92" t="s">
        <v>34</v>
      </c>
      <c r="AI68" s="92"/>
      <c r="AJ68" s="92" t="s">
        <v>34</v>
      </c>
      <c r="AK68" s="92"/>
      <c r="AL68" s="92"/>
      <c r="AM68" s="92"/>
      <c r="AN68" s="263"/>
      <c r="AO68" s="93" t="s">
        <v>41</v>
      </c>
      <c r="AQ68" s="17"/>
      <c r="AR68" s="34"/>
      <c r="AS68" s="17"/>
      <c r="AT68" s="35"/>
      <c r="AU68" s="35"/>
    </row>
    <row r="69" spans="1:47" s="15" customFormat="1" ht="20.100000000000001" customHeight="1" x14ac:dyDescent="0.25">
      <c r="A69" s="101" t="s">
        <v>938</v>
      </c>
      <c r="B69" s="245"/>
      <c r="C69" s="264"/>
      <c r="D69" s="105" t="s">
        <v>139</v>
      </c>
      <c r="E69" s="106"/>
      <c r="F69" s="106" t="s">
        <v>95</v>
      </c>
      <c r="G69" s="106" t="s">
        <v>34</v>
      </c>
      <c r="H69" s="106">
        <v>6</v>
      </c>
      <c r="I69" s="106">
        <v>2</v>
      </c>
      <c r="J69" s="107" t="s">
        <v>11</v>
      </c>
      <c r="K69" s="108">
        <v>0.3</v>
      </c>
      <c r="L69" s="107" t="s">
        <v>733</v>
      </c>
      <c r="M69" s="108">
        <v>0.4</v>
      </c>
      <c r="N69" s="109">
        <v>0</v>
      </c>
      <c r="O69" s="109">
        <v>1</v>
      </c>
      <c r="P69" s="110"/>
      <c r="Q69" s="134" t="s">
        <v>9</v>
      </c>
      <c r="R69" s="107" t="s">
        <v>82</v>
      </c>
      <c r="S69" s="136">
        <v>0.3</v>
      </c>
      <c r="T69" s="107" t="s">
        <v>733</v>
      </c>
      <c r="U69" s="136">
        <v>0.4</v>
      </c>
      <c r="V69" s="112">
        <v>0</v>
      </c>
      <c r="W69" s="109">
        <v>1</v>
      </c>
      <c r="X69" s="113"/>
      <c r="Y69" s="114">
        <v>24</v>
      </c>
      <c r="Z69" s="116"/>
      <c r="AA69" s="116">
        <v>36</v>
      </c>
      <c r="AB69" s="115"/>
      <c r="AC69" s="114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260" t="s">
        <v>34</v>
      </c>
      <c r="AO69" s="115"/>
      <c r="AQ69" s="17">
        <f>SUM(Y69:AB69)</f>
        <v>60</v>
      </c>
      <c r="AR69" s="34">
        <f>AQ69/H69</f>
        <v>10</v>
      </c>
      <c r="AS69" s="17"/>
      <c r="AT69" s="35">
        <f>K69+K70+M69</f>
        <v>1</v>
      </c>
      <c r="AU69" s="35">
        <f>S69+S70+U69</f>
        <v>1</v>
      </c>
    </row>
    <row r="70" spans="1:47" s="15" customFormat="1" ht="20.100000000000001" customHeight="1" x14ac:dyDescent="0.25">
      <c r="A70" s="425"/>
      <c r="B70" s="225"/>
      <c r="C70" s="161"/>
      <c r="D70" s="70"/>
      <c r="E70" s="71"/>
      <c r="F70" s="71"/>
      <c r="G70" s="71"/>
      <c r="H70" s="71"/>
      <c r="I70" s="71"/>
      <c r="J70" s="73" t="s">
        <v>11</v>
      </c>
      <c r="K70" s="74">
        <v>0.3</v>
      </c>
      <c r="L70" s="73"/>
      <c r="M70" s="74"/>
      <c r="N70" s="75">
        <v>0</v>
      </c>
      <c r="O70" s="75"/>
      <c r="P70" s="16"/>
      <c r="Q70" s="76"/>
      <c r="R70" s="73" t="s">
        <v>82</v>
      </c>
      <c r="S70" s="138">
        <v>0.3</v>
      </c>
      <c r="T70" s="73"/>
      <c r="U70" s="138"/>
      <c r="V70" s="77">
        <v>0</v>
      </c>
      <c r="W70" s="75"/>
      <c r="X70" s="72"/>
      <c r="Y70" s="78"/>
      <c r="Z70" s="79"/>
      <c r="AA70" s="79"/>
      <c r="AB70" s="80"/>
      <c r="AC70" s="78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139" t="s">
        <v>34</v>
      </c>
      <c r="AO70" s="80"/>
      <c r="AQ70" s="17"/>
      <c r="AR70" s="34"/>
      <c r="AS70" s="17"/>
      <c r="AT70" s="35"/>
      <c r="AU70" s="35"/>
    </row>
    <row r="71" spans="1:47" s="15" customFormat="1" ht="20.100000000000001" customHeight="1" x14ac:dyDescent="0.25">
      <c r="A71" s="101" t="s">
        <v>337</v>
      </c>
      <c r="B71" s="245"/>
      <c r="C71" s="104" t="s">
        <v>728</v>
      </c>
      <c r="D71" s="105" t="s">
        <v>483</v>
      </c>
      <c r="E71" s="106"/>
      <c r="F71" s="106" t="s">
        <v>676</v>
      </c>
      <c r="G71" s="106" t="s">
        <v>34</v>
      </c>
      <c r="H71" s="106">
        <v>3</v>
      </c>
      <c r="I71" s="106">
        <v>1</v>
      </c>
      <c r="J71" s="107" t="s">
        <v>79</v>
      </c>
      <c r="K71" s="108">
        <v>8.2500000000000004E-2</v>
      </c>
      <c r="L71" s="107" t="s">
        <v>733</v>
      </c>
      <c r="M71" s="108">
        <v>0.67</v>
      </c>
      <c r="N71" s="109">
        <v>0</v>
      </c>
      <c r="O71" s="109">
        <v>1</v>
      </c>
      <c r="P71" s="110"/>
      <c r="Q71" s="134" t="s">
        <v>9</v>
      </c>
      <c r="R71" s="107" t="s">
        <v>82</v>
      </c>
      <c r="S71" s="108">
        <v>8.2500000000000004E-2</v>
      </c>
      <c r="T71" s="107" t="s">
        <v>745</v>
      </c>
      <c r="U71" s="136">
        <v>0.67</v>
      </c>
      <c r="V71" s="112">
        <v>0</v>
      </c>
      <c r="W71" s="109">
        <v>1</v>
      </c>
      <c r="X71" s="113"/>
      <c r="Y71" s="114"/>
      <c r="Z71" s="116">
        <v>8</v>
      </c>
      <c r="AA71" s="116">
        <v>22</v>
      </c>
      <c r="AB71" s="115"/>
      <c r="AC71" s="114"/>
      <c r="AD71" s="116" t="s">
        <v>34</v>
      </c>
      <c r="AE71" s="116"/>
      <c r="AF71" s="116"/>
      <c r="AG71" s="116"/>
      <c r="AH71" s="116"/>
      <c r="AI71" s="116"/>
      <c r="AJ71" s="116"/>
      <c r="AK71" s="116"/>
      <c r="AL71" s="116"/>
      <c r="AM71" s="116"/>
      <c r="AN71" s="260"/>
      <c r="AO71" s="115"/>
      <c r="AQ71" s="17">
        <f>SUM(Y71:AB71)</f>
        <v>30</v>
      </c>
      <c r="AR71" s="34">
        <f>AQ71/H71</f>
        <v>10</v>
      </c>
      <c r="AS71" s="17"/>
      <c r="AT71" s="35">
        <f>K71+K72+K73+M71</f>
        <v>1</v>
      </c>
      <c r="AU71" s="35">
        <f>S71+S72+S73+U71</f>
        <v>1</v>
      </c>
    </row>
    <row r="72" spans="1:47" s="15" customFormat="1" ht="20.100000000000001" customHeight="1" x14ac:dyDescent="0.25">
      <c r="A72" s="102"/>
      <c r="B72" s="246"/>
      <c r="C72" s="161"/>
      <c r="D72" s="70"/>
      <c r="E72" s="71"/>
      <c r="F72" s="71"/>
      <c r="G72" s="71"/>
      <c r="H72" s="71"/>
      <c r="I72" s="71"/>
      <c r="J72" s="73" t="s">
        <v>79</v>
      </c>
      <c r="K72" s="74">
        <v>0.16500000000000001</v>
      </c>
      <c r="L72" s="73"/>
      <c r="M72" s="74"/>
      <c r="N72" s="75">
        <v>0</v>
      </c>
      <c r="O72" s="75"/>
      <c r="P72" s="16"/>
      <c r="Q72" s="76"/>
      <c r="R72" s="73" t="s">
        <v>82</v>
      </c>
      <c r="S72" s="74">
        <v>0.16500000000000001</v>
      </c>
      <c r="T72" s="73"/>
      <c r="U72" s="138"/>
      <c r="V72" s="77">
        <v>0</v>
      </c>
      <c r="W72" s="75"/>
      <c r="X72" s="72"/>
      <c r="Y72" s="78"/>
      <c r="Z72" s="79"/>
      <c r="AA72" s="79"/>
      <c r="AB72" s="80"/>
      <c r="AC72" s="78"/>
      <c r="AD72" s="79" t="s">
        <v>34</v>
      </c>
      <c r="AE72" s="79"/>
      <c r="AF72" s="79"/>
      <c r="AG72" s="79"/>
      <c r="AH72" s="79"/>
      <c r="AI72" s="79"/>
      <c r="AJ72" s="79"/>
      <c r="AK72" s="79"/>
      <c r="AL72" s="79"/>
      <c r="AM72" s="79"/>
      <c r="AN72" s="139"/>
      <c r="AO72" s="80"/>
      <c r="AQ72" s="17"/>
      <c r="AR72" s="34"/>
      <c r="AS72" s="17"/>
      <c r="AT72" s="35"/>
      <c r="AU72" s="35"/>
    </row>
    <row r="73" spans="1:47" s="15" customFormat="1" ht="20.100000000000001" customHeight="1" x14ac:dyDescent="0.25">
      <c r="A73" s="424"/>
      <c r="B73" s="241"/>
      <c r="C73" s="257"/>
      <c r="D73" s="82"/>
      <c r="E73" s="83"/>
      <c r="F73" s="83"/>
      <c r="G73" s="83"/>
      <c r="H73" s="83"/>
      <c r="I73" s="83"/>
      <c r="J73" s="85" t="s">
        <v>79</v>
      </c>
      <c r="K73" s="86">
        <v>8.2500000000000004E-2</v>
      </c>
      <c r="L73" s="85"/>
      <c r="M73" s="86"/>
      <c r="N73" s="87">
        <v>0</v>
      </c>
      <c r="O73" s="87"/>
      <c r="P73" s="88"/>
      <c r="Q73" s="89"/>
      <c r="R73" s="85" t="s">
        <v>82</v>
      </c>
      <c r="S73" s="86">
        <v>8.2500000000000004E-2</v>
      </c>
      <c r="T73" s="85"/>
      <c r="U73" s="135"/>
      <c r="V73" s="90">
        <v>0</v>
      </c>
      <c r="W73" s="87"/>
      <c r="X73" s="84"/>
      <c r="Y73" s="91"/>
      <c r="Z73" s="92"/>
      <c r="AA73" s="92"/>
      <c r="AB73" s="93"/>
      <c r="AC73" s="91"/>
      <c r="AD73" s="92" t="s">
        <v>34</v>
      </c>
      <c r="AE73" s="92"/>
      <c r="AF73" s="92"/>
      <c r="AG73" s="92"/>
      <c r="AH73" s="92"/>
      <c r="AI73" s="92"/>
      <c r="AJ73" s="92"/>
      <c r="AK73" s="92"/>
      <c r="AL73" s="92"/>
      <c r="AM73" s="92"/>
      <c r="AN73" s="263"/>
      <c r="AO73" s="93"/>
      <c r="AQ73" s="17"/>
      <c r="AR73" s="34"/>
      <c r="AS73" s="17"/>
      <c r="AT73" s="35"/>
      <c r="AU73" s="35"/>
    </row>
    <row r="74" spans="1:47" s="15" customFormat="1" ht="20.100000000000001" customHeight="1" x14ac:dyDescent="0.25">
      <c r="A74" s="101" t="s">
        <v>945</v>
      </c>
      <c r="B74" s="245"/>
      <c r="C74" s="104" t="s">
        <v>728</v>
      </c>
      <c r="D74" s="105" t="s">
        <v>484</v>
      </c>
      <c r="E74" s="106"/>
      <c r="F74" s="106" t="s">
        <v>677</v>
      </c>
      <c r="G74" s="106" t="s">
        <v>34</v>
      </c>
      <c r="H74" s="106">
        <v>6</v>
      </c>
      <c r="I74" s="106">
        <v>2</v>
      </c>
      <c r="J74" s="107" t="s">
        <v>422</v>
      </c>
      <c r="K74" s="108">
        <v>0.25</v>
      </c>
      <c r="L74" s="107" t="s">
        <v>733</v>
      </c>
      <c r="M74" s="108">
        <v>0.5</v>
      </c>
      <c r="N74" s="112">
        <v>0</v>
      </c>
      <c r="O74" s="109">
        <v>1</v>
      </c>
      <c r="P74" s="110"/>
      <c r="Q74" s="134" t="s">
        <v>9</v>
      </c>
      <c r="R74" s="107" t="s">
        <v>82</v>
      </c>
      <c r="S74" s="111">
        <v>0.25</v>
      </c>
      <c r="T74" s="107" t="s">
        <v>733</v>
      </c>
      <c r="U74" s="136">
        <v>0.5</v>
      </c>
      <c r="V74" s="112">
        <v>0</v>
      </c>
      <c r="W74" s="109">
        <v>1</v>
      </c>
      <c r="X74" s="113"/>
      <c r="Y74" s="114">
        <v>24</v>
      </c>
      <c r="Z74" s="116"/>
      <c r="AA74" s="116">
        <v>31.5</v>
      </c>
      <c r="AB74" s="116"/>
      <c r="AC74" s="114"/>
      <c r="AD74" s="116"/>
      <c r="AE74" s="116"/>
      <c r="AF74" s="116"/>
      <c r="AG74" s="116"/>
      <c r="AH74" s="116"/>
      <c r="AI74" s="116" t="s">
        <v>34</v>
      </c>
      <c r="AJ74" s="116"/>
      <c r="AK74" s="116"/>
      <c r="AL74" s="116"/>
      <c r="AM74" s="116"/>
      <c r="AN74" s="260"/>
      <c r="AO74" s="115"/>
      <c r="AQ74" s="17">
        <f>SUM(Y74:AB74)</f>
        <v>55.5</v>
      </c>
      <c r="AR74" s="34">
        <f>AQ74/H74</f>
        <v>9.25</v>
      </c>
      <c r="AS74" s="17"/>
      <c r="AT74" s="35">
        <f>K74+K75+M74</f>
        <v>1</v>
      </c>
      <c r="AU74" s="35">
        <f>S74+S75+U74</f>
        <v>1</v>
      </c>
    </row>
    <row r="75" spans="1:47" s="15" customFormat="1" ht="20.100000000000001" customHeight="1" x14ac:dyDescent="0.25">
      <c r="A75" s="424"/>
      <c r="B75" s="241"/>
      <c r="C75" s="257"/>
      <c r="D75" s="82"/>
      <c r="E75" s="83"/>
      <c r="F75" s="83"/>
      <c r="G75" s="83"/>
      <c r="H75" s="83"/>
      <c r="I75" s="83"/>
      <c r="J75" s="85" t="s">
        <v>79</v>
      </c>
      <c r="K75" s="86">
        <v>0.25</v>
      </c>
      <c r="L75" s="85"/>
      <c r="M75" s="86"/>
      <c r="N75" s="87">
        <v>0</v>
      </c>
      <c r="O75" s="87"/>
      <c r="P75" s="88"/>
      <c r="Q75" s="89"/>
      <c r="R75" s="85" t="s">
        <v>82</v>
      </c>
      <c r="S75" s="145">
        <v>0.25</v>
      </c>
      <c r="T75" s="85"/>
      <c r="U75" s="135"/>
      <c r="V75" s="90">
        <v>0</v>
      </c>
      <c r="W75" s="87"/>
      <c r="X75" s="84"/>
      <c r="Y75" s="91"/>
      <c r="Z75" s="92"/>
      <c r="AA75" s="92"/>
      <c r="AB75" s="92"/>
      <c r="AC75" s="91"/>
      <c r="AD75" s="92"/>
      <c r="AE75" s="92"/>
      <c r="AF75" s="92"/>
      <c r="AG75" s="92"/>
      <c r="AH75" s="92"/>
      <c r="AI75" s="92" t="s">
        <v>34</v>
      </c>
      <c r="AJ75" s="92"/>
      <c r="AK75" s="92"/>
      <c r="AL75" s="92"/>
      <c r="AM75" s="92"/>
      <c r="AN75" s="263"/>
      <c r="AO75" s="93"/>
      <c r="AQ75" s="17"/>
      <c r="AR75" s="34"/>
      <c r="AS75" s="17"/>
      <c r="AT75" s="35"/>
      <c r="AU75" s="35"/>
    </row>
    <row r="76" spans="1:47" s="15" customFormat="1" ht="20.100000000000001" customHeight="1" x14ac:dyDescent="0.25">
      <c r="A76" s="101" t="s">
        <v>381</v>
      </c>
      <c r="B76" s="245"/>
      <c r="C76" s="104" t="s">
        <v>728</v>
      </c>
      <c r="D76" s="105" t="s">
        <v>140</v>
      </c>
      <c r="E76" s="106" t="s">
        <v>923</v>
      </c>
      <c r="F76" s="106" t="s">
        <v>114</v>
      </c>
      <c r="G76" s="106" t="s">
        <v>49</v>
      </c>
      <c r="H76" s="106">
        <v>6</v>
      </c>
      <c r="I76" s="106">
        <v>2</v>
      </c>
      <c r="J76" s="107" t="s">
        <v>79</v>
      </c>
      <c r="K76" s="108">
        <v>0.3</v>
      </c>
      <c r="L76" s="107" t="s">
        <v>733</v>
      </c>
      <c r="M76" s="108">
        <v>0.4</v>
      </c>
      <c r="N76" s="109"/>
      <c r="O76" s="109"/>
      <c r="P76" s="110" t="s">
        <v>41</v>
      </c>
      <c r="Q76" s="134" t="s">
        <v>9</v>
      </c>
      <c r="R76" s="107" t="s">
        <v>82</v>
      </c>
      <c r="S76" s="136">
        <v>0.3</v>
      </c>
      <c r="T76" s="107" t="s">
        <v>733</v>
      </c>
      <c r="U76" s="136">
        <v>0.4</v>
      </c>
      <c r="V76" s="112"/>
      <c r="W76" s="109"/>
      <c r="X76" s="113" t="s">
        <v>41</v>
      </c>
      <c r="Y76" s="114">
        <v>12</v>
      </c>
      <c r="Z76" s="116"/>
      <c r="AA76" s="116">
        <v>31.5</v>
      </c>
      <c r="AB76" s="115">
        <v>16.5</v>
      </c>
      <c r="AC76" s="114"/>
      <c r="AD76" s="116"/>
      <c r="AE76" s="116"/>
      <c r="AF76" s="116"/>
      <c r="AG76" s="116"/>
      <c r="AH76" s="116"/>
      <c r="AI76" s="116"/>
      <c r="AJ76" s="116"/>
      <c r="AK76" s="116" t="s">
        <v>34</v>
      </c>
      <c r="AL76" s="116"/>
      <c r="AM76" s="116" t="s">
        <v>41</v>
      </c>
      <c r="AN76" s="260"/>
      <c r="AO76" s="115"/>
      <c r="AQ76" s="17">
        <f>SUM(Y76:AB76)</f>
        <v>60</v>
      </c>
      <c r="AR76" s="34">
        <f>AQ76/H76</f>
        <v>10</v>
      </c>
      <c r="AS76" s="17"/>
      <c r="AT76" s="35">
        <f>K76+K77+M76</f>
        <v>1</v>
      </c>
      <c r="AU76" s="35">
        <f>S76+S77+U76</f>
        <v>1</v>
      </c>
    </row>
    <row r="77" spans="1:47" s="15" customFormat="1" ht="20.100000000000001" customHeight="1" x14ac:dyDescent="0.25">
      <c r="A77" s="425"/>
      <c r="B77" s="225"/>
      <c r="C77" s="257"/>
      <c r="D77" s="82"/>
      <c r="E77" s="83"/>
      <c r="F77" s="83"/>
      <c r="G77" s="83"/>
      <c r="H77" s="83"/>
      <c r="I77" s="83"/>
      <c r="J77" s="85" t="s">
        <v>794</v>
      </c>
      <c r="K77" s="86">
        <v>0.3</v>
      </c>
      <c r="L77" s="85"/>
      <c r="M77" s="86"/>
      <c r="N77" s="87"/>
      <c r="O77" s="87"/>
      <c r="P77" s="88"/>
      <c r="Q77" s="89"/>
      <c r="R77" s="85" t="s">
        <v>82</v>
      </c>
      <c r="S77" s="135">
        <v>0.3</v>
      </c>
      <c r="T77" s="85"/>
      <c r="U77" s="135"/>
      <c r="V77" s="90"/>
      <c r="W77" s="87"/>
      <c r="X77" s="84"/>
      <c r="Y77" s="91"/>
      <c r="Z77" s="92"/>
      <c r="AA77" s="92"/>
      <c r="AB77" s="93"/>
      <c r="AC77" s="91"/>
      <c r="AD77" s="92"/>
      <c r="AE77" s="92"/>
      <c r="AF77" s="92"/>
      <c r="AG77" s="92"/>
      <c r="AH77" s="92"/>
      <c r="AI77" s="92"/>
      <c r="AJ77" s="92"/>
      <c r="AK77" s="92" t="s">
        <v>34</v>
      </c>
      <c r="AL77" s="92"/>
      <c r="AM77" s="92" t="s">
        <v>41</v>
      </c>
      <c r="AN77" s="263"/>
      <c r="AO77" s="93"/>
      <c r="AQ77" s="17"/>
      <c r="AR77" s="34"/>
      <c r="AS77" s="17"/>
      <c r="AT77" s="35"/>
      <c r="AU77" s="35"/>
    </row>
    <row r="78" spans="1:47" s="15" customFormat="1" ht="20.100000000000001" customHeight="1" x14ac:dyDescent="0.25">
      <c r="A78" s="101" t="s">
        <v>369</v>
      </c>
      <c r="B78" s="245"/>
      <c r="C78" s="104" t="s">
        <v>803</v>
      </c>
      <c r="D78" s="105" t="s">
        <v>141</v>
      </c>
      <c r="E78" s="106"/>
      <c r="F78" s="106" t="s">
        <v>115</v>
      </c>
      <c r="G78" s="113" t="s">
        <v>34</v>
      </c>
      <c r="H78" s="106">
        <v>3</v>
      </c>
      <c r="I78" s="134">
        <v>1</v>
      </c>
      <c r="J78" s="107" t="s">
        <v>417</v>
      </c>
      <c r="K78" s="108">
        <v>0.25</v>
      </c>
      <c r="L78" s="107" t="s">
        <v>733</v>
      </c>
      <c r="M78" s="108">
        <v>0.5</v>
      </c>
      <c r="N78" s="109"/>
      <c r="O78" s="109"/>
      <c r="P78" s="110" t="s">
        <v>41</v>
      </c>
      <c r="Q78" s="134" t="s">
        <v>9</v>
      </c>
      <c r="R78" s="107" t="s">
        <v>82</v>
      </c>
      <c r="S78" s="108">
        <v>0.25</v>
      </c>
      <c r="T78" s="107" t="s">
        <v>733</v>
      </c>
      <c r="U78" s="108">
        <v>0.5</v>
      </c>
      <c r="V78" s="112"/>
      <c r="W78" s="109"/>
      <c r="X78" s="113" t="s">
        <v>41</v>
      </c>
      <c r="Y78" s="114">
        <v>10.5</v>
      </c>
      <c r="Z78" s="116"/>
      <c r="AA78" s="116">
        <v>13.5</v>
      </c>
      <c r="AB78" s="115">
        <v>7</v>
      </c>
      <c r="AC78" s="114"/>
      <c r="AD78" s="116"/>
      <c r="AE78" s="116"/>
      <c r="AF78" s="116"/>
      <c r="AG78" s="116"/>
      <c r="AH78" s="116"/>
      <c r="AI78" s="116"/>
      <c r="AJ78" s="116"/>
      <c r="AK78" s="116"/>
      <c r="AL78" s="116" t="s">
        <v>34</v>
      </c>
      <c r="AM78" s="116"/>
      <c r="AN78" s="260"/>
      <c r="AO78" s="115"/>
      <c r="AQ78" s="17">
        <f>SUM(Y78:AB78)</f>
        <v>31</v>
      </c>
      <c r="AR78" s="34">
        <f>AQ78/H78</f>
        <v>10.333333333333334</v>
      </c>
      <c r="AS78" s="17"/>
      <c r="AT78" s="35">
        <f>K78+K79+M78</f>
        <v>1</v>
      </c>
      <c r="AU78" s="35">
        <f>S78+S79+U78</f>
        <v>1</v>
      </c>
    </row>
    <row r="79" spans="1:47" s="15" customFormat="1" ht="20.100000000000001" customHeight="1" x14ac:dyDescent="0.25">
      <c r="A79" s="103"/>
      <c r="B79" s="262"/>
      <c r="C79" s="257"/>
      <c r="D79" s="82"/>
      <c r="E79" s="83"/>
      <c r="F79" s="83"/>
      <c r="G79" s="84"/>
      <c r="H79" s="83"/>
      <c r="I79" s="89"/>
      <c r="J79" s="85" t="s">
        <v>8</v>
      </c>
      <c r="K79" s="86">
        <v>0.25</v>
      </c>
      <c r="L79" s="85"/>
      <c r="M79" s="86"/>
      <c r="N79" s="87"/>
      <c r="O79" s="87"/>
      <c r="P79" s="88"/>
      <c r="Q79" s="89"/>
      <c r="R79" s="85" t="s">
        <v>82</v>
      </c>
      <c r="S79" s="135">
        <v>0.25</v>
      </c>
      <c r="T79" s="85"/>
      <c r="U79" s="135"/>
      <c r="V79" s="90"/>
      <c r="W79" s="87"/>
      <c r="X79" s="84"/>
      <c r="Y79" s="91"/>
      <c r="Z79" s="92"/>
      <c r="AA79" s="92"/>
      <c r="AB79" s="93"/>
      <c r="AC79" s="91"/>
      <c r="AD79" s="92"/>
      <c r="AE79" s="92"/>
      <c r="AF79" s="92"/>
      <c r="AG79" s="92"/>
      <c r="AH79" s="92"/>
      <c r="AI79" s="92"/>
      <c r="AJ79" s="92"/>
      <c r="AK79" s="92"/>
      <c r="AL79" s="92" t="s">
        <v>34</v>
      </c>
      <c r="AM79" s="92"/>
      <c r="AN79" s="263"/>
      <c r="AO79" s="93"/>
      <c r="AQ79" s="17"/>
      <c r="AR79" s="34"/>
      <c r="AS79" s="17"/>
      <c r="AT79" s="35"/>
      <c r="AU79" s="35"/>
    </row>
    <row r="80" spans="1:47" s="15" customFormat="1" ht="20.100000000000001" customHeight="1" x14ac:dyDescent="0.25">
      <c r="A80" s="101" t="s">
        <v>380</v>
      </c>
      <c r="B80" s="245"/>
      <c r="C80" s="104" t="s">
        <v>728</v>
      </c>
      <c r="D80" s="105" t="s">
        <v>485</v>
      </c>
      <c r="E80" s="106" t="s">
        <v>924</v>
      </c>
      <c r="F80" s="106" t="s">
        <v>678</v>
      </c>
      <c r="G80" s="106" t="s">
        <v>49</v>
      </c>
      <c r="H80" s="106">
        <v>6</v>
      </c>
      <c r="I80" s="106">
        <v>2</v>
      </c>
      <c r="J80" s="107" t="s">
        <v>79</v>
      </c>
      <c r="K80" s="108">
        <v>0.25</v>
      </c>
      <c r="L80" s="107" t="s">
        <v>733</v>
      </c>
      <c r="M80" s="108">
        <v>0.5</v>
      </c>
      <c r="N80" s="109"/>
      <c r="O80" s="109"/>
      <c r="P80" s="110" t="s">
        <v>41</v>
      </c>
      <c r="Q80" s="134" t="s">
        <v>9</v>
      </c>
      <c r="R80" s="107" t="s">
        <v>82</v>
      </c>
      <c r="S80" s="109">
        <v>0.25</v>
      </c>
      <c r="T80" s="107" t="s">
        <v>733</v>
      </c>
      <c r="U80" s="136">
        <v>0.5</v>
      </c>
      <c r="V80" s="112"/>
      <c r="W80" s="109"/>
      <c r="X80" s="113" t="s">
        <v>41</v>
      </c>
      <c r="Y80" s="114">
        <v>12</v>
      </c>
      <c r="Z80" s="116"/>
      <c r="AA80" s="116">
        <v>31.5</v>
      </c>
      <c r="AB80" s="116">
        <v>14</v>
      </c>
      <c r="AC80" s="114"/>
      <c r="AD80" s="116"/>
      <c r="AE80" s="116"/>
      <c r="AF80" s="116"/>
      <c r="AG80" s="116" t="s">
        <v>34</v>
      </c>
      <c r="AH80" s="116" t="s">
        <v>34</v>
      </c>
      <c r="AI80" s="116" t="s">
        <v>34</v>
      </c>
      <c r="AJ80" s="116" t="s">
        <v>34</v>
      </c>
      <c r="AK80" s="116"/>
      <c r="AL80" s="116"/>
      <c r="AM80" s="116"/>
      <c r="AN80" s="260"/>
      <c r="AO80" s="115" t="s">
        <v>41</v>
      </c>
      <c r="AQ80" s="17">
        <f>SUM(Y80:AB80)</f>
        <v>57.5</v>
      </c>
      <c r="AR80" s="34">
        <f>AQ80/H80</f>
        <v>9.5833333333333339</v>
      </c>
      <c r="AS80" s="17"/>
      <c r="AT80" s="35">
        <f>K80+K81+M80</f>
        <v>1</v>
      </c>
      <c r="AU80" s="35">
        <f>S80+S81+U80</f>
        <v>1</v>
      </c>
    </row>
    <row r="81" spans="1:47" s="15" customFormat="1" ht="20.100000000000001" customHeight="1" x14ac:dyDescent="0.25">
      <c r="A81" s="424"/>
      <c r="B81" s="241"/>
      <c r="C81" s="257"/>
      <c r="D81" s="82"/>
      <c r="E81" s="83"/>
      <c r="F81" s="83"/>
      <c r="G81" s="83"/>
      <c r="H81" s="83"/>
      <c r="I81" s="83"/>
      <c r="J81" s="85" t="s">
        <v>8</v>
      </c>
      <c r="K81" s="86">
        <v>0.25</v>
      </c>
      <c r="L81" s="85"/>
      <c r="M81" s="86"/>
      <c r="N81" s="87"/>
      <c r="O81" s="87"/>
      <c r="P81" s="88"/>
      <c r="Q81" s="89"/>
      <c r="R81" s="85" t="s">
        <v>82</v>
      </c>
      <c r="S81" s="87">
        <v>0.25</v>
      </c>
      <c r="T81" s="85"/>
      <c r="U81" s="135"/>
      <c r="V81" s="90"/>
      <c r="W81" s="87"/>
      <c r="X81" s="84"/>
      <c r="Y81" s="91"/>
      <c r="Z81" s="92"/>
      <c r="AA81" s="92"/>
      <c r="AB81" s="92"/>
      <c r="AC81" s="91"/>
      <c r="AD81" s="92"/>
      <c r="AE81" s="92"/>
      <c r="AF81" s="92"/>
      <c r="AG81" s="92" t="s">
        <v>34</v>
      </c>
      <c r="AH81" s="92" t="s">
        <v>34</v>
      </c>
      <c r="AI81" s="92" t="s">
        <v>34</v>
      </c>
      <c r="AJ81" s="92" t="s">
        <v>34</v>
      </c>
      <c r="AK81" s="92"/>
      <c r="AL81" s="92"/>
      <c r="AM81" s="92"/>
      <c r="AN81" s="263"/>
      <c r="AO81" s="93" t="s">
        <v>41</v>
      </c>
      <c r="AQ81" s="17"/>
      <c r="AR81" s="34"/>
      <c r="AS81" s="17"/>
      <c r="AT81" s="35"/>
      <c r="AU81" s="35"/>
    </row>
    <row r="82" spans="1:47" s="15" customFormat="1" ht="20.100000000000001" customHeight="1" x14ac:dyDescent="0.25">
      <c r="A82" s="101" t="s">
        <v>382</v>
      </c>
      <c r="B82" s="245"/>
      <c r="C82" s="104" t="s">
        <v>728</v>
      </c>
      <c r="D82" s="105" t="s">
        <v>142</v>
      </c>
      <c r="E82" s="106" t="s">
        <v>603</v>
      </c>
      <c r="F82" s="106" t="s">
        <v>96</v>
      </c>
      <c r="G82" s="113" t="s">
        <v>41</v>
      </c>
      <c r="H82" s="106">
        <v>3</v>
      </c>
      <c r="I82" s="106">
        <v>1</v>
      </c>
      <c r="J82" s="107" t="s">
        <v>148</v>
      </c>
      <c r="K82" s="108">
        <v>0.4</v>
      </c>
      <c r="L82" s="107" t="s">
        <v>741</v>
      </c>
      <c r="M82" s="108">
        <v>0.5</v>
      </c>
      <c r="N82" s="109"/>
      <c r="O82" s="109"/>
      <c r="P82" s="110" t="s">
        <v>41</v>
      </c>
      <c r="Q82" s="134" t="s">
        <v>9</v>
      </c>
      <c r="R82" s="107" t="s">
        <v>82</v>
      </c>
      <c r="S82" s="136">
        <v>0.4</v>
      </c>
      <c r="T82" s="107" t="s">
        <v>741</v>
      </c>
      <c r="U82" s="136">
        <v>0.5</v>
      </c>
      <c r="V82" s="112"/>
      <c r="W82" s="109"/>
      <c r="X82" s="113" t="s">
        <v>41</v>
      </c>
      <c r="Y82" s="114"/>
      <c r="Z82" s="116"/>
      <c r="AA82" s="116">
        <v>9</v>
      </c>
      <c r="AB82" s="115">
        <v>21</v>
      </c>
      <c r="AC82" s="114" t="s">
        <v>41</v>
      </c>
      <c r="AD82" s="116"/>
      <c r="AE82" s="116" t="s">
        <v>41</v>
      </c>
      <c r="AF82" s="116"/>
      <c r="AG82" s="116"/>
      <c r="AH82" s="116"/>
      <c r="AI82" s="116"/>
      <c r="AJ82" s="116"/>
      <c r="AK82" s="116"/>
      <c r="AL82" s="116"/>
      <c r="AM82" s="116"/>
      <c r="AN82" s="260"/>
      <c r="AO82" s="115"/>
      <c r="AQ82" s="17">
        <f>SUM(Y82:AB82)</f>
        <v>30</v>
      </c>
      <c r="AR82" s="34">
        <f>AQ82/H82</f>
        <v>10</v>
      </c>
      <c r="AS82" s="17"/>
      <c r="AT82" s="35">
        <f>K82+K83+M82</f>
        <v>1</v>
      </c>
      <c r="AU82" s="35">
        <f>S82+S83+U82</f>
        <v>1</v>
      </c>
    </row>
    <row r="83" spans="1:47" s="15" customFormat="1" ht="20.100000000000001" customHeight="1" x14ac:dyDescent="0.25">
      <c r="A83" s="425"/>
      <c r="B83" s="225"/>
      <c r="C83" s="81"/>
      <c r="D83" s="82"/>
      <c r="E83" s="83"/>
      <c r="F83" s="83"/>
      <c r="G83" s="84"/>
      <c r="H83" s="83"/>
      <c r="I83" s="83"/>
      <c r="J83" s="85" t="s">
        <v>422</v>
      </c>
      <c r="K83" s="86">
        <v>0.1</v>
      </c>
      <c r="L83" s="85"/>
      <c r="M83" s="86"/>
      <c r="N83" s="87"/>
      <c r="O83" s="87"/>
      <c r="P83" s="88"/>
      <c r="Q83" s="89"/>
      <c r="R83" s="85" t="s">
        <v>82</v>
      </c>
      <c r="S83" s="135">
        <v>0.1</v>
      </c>
      <c r="T83" s="85"/>
      <c r="U83" s="86"/>
      <c r="V83" s="90"/>
      <c r="W83" s="87"/>
      <c r="X83" s="84"/>
      <c r="Y83" s="91"/>
      <c r="Z83" s="92"/>
      <c r="AA83" s="92"/>
      <c r="AB83" s="84"/>
      <c r="AC83" s="91" t="s">
        <v>41</v>
      </c>
      <c r="AD83" s="92"/>
      <c r="AE83" s="92" t="s">
        <v>41</v>
      </c>
      <c r="AF83" s="92"/>
      <c r="AG83" s="92"/>
      <c r="AH83" s="92"/>
      <c r="AI83" s="92"/>
      <c r="AJ83" s="92"/>
      <c r="AK83" s="92"/>
      <c r="AL83" s="92"/>
      <c r="AM83" s="92"/>
      <c r="AN83" s="263"/>
      <c r="AO83" s="93"/>
      <c r="AQ83" s="17"/>
      <c r="AR83" s="34"/>
      <c r="AS83" s="17"/>
      <c r="AT83" s="35"/>
      <c r="AU83" s="35"/>
    </row>
    <row r="84" spans="1:47" s="15" customFormat="1" ht="20.100000000000001" customHeight="1" x14ac:dyDescent="0.25">
      <c r="A84" s="101" t="s">
        <v>383</v>
      </c>
      <c r="B84" s="245"/>
      <c r="C84" s="104" t="s">
        <v>728</v>
      </c>
      <c r="D84" s="105" t="s">
        <v>143</v>
      </c>
      <c r="E84" s="106"/>
      <c r="F84" s="106" t="s">
        <v>116</v>
      </c>
      <c r="G84" s="113" t="s">
        <v>41</v>
      </c>
      <c r="H84" s="106">
        <v>3</v>
      </c>
      <c r="I84" s="106">
        <v>1</v>
      </c>
      <c r="J84" s="107" t="s">
        <v>732</v>
      </c>
      <c r="K84" s="108">
        <v>0.5</v>
      </c>
      <c r="L84" s="107"/>
      <c r="M84" s="108"/>
      <c r="N84" s="109"/>
      <c r="O84" s="109"/>
      <c r="P84" s="110" t="s">
        <v>41</v>
      </c>
      <c r="Q84" s="134" t="s">
        <v>82</v>
      </c>
      <c r="R84" s="107"/>
      <c r="S84" s="108"/>
      <c r="T84" s="107"/>
      <c r="U84" s="136"/>
      <c r="V84" s="112"/>
      <c r="W84" s="109"/>
      <c r="X84" s="113" t="s">
        <v>41</v>
      </c>
      <c r="Y84" s="114"/>
      <c r="Z84" s="116"/>
      <c r="AA84" s="116"/>
      <c r="AB84" s="115">
        <v>30</v>
      </c>
      <c r="AC84" s="114" t="s">
        <v>41</v>
      </c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260"/>
      <c r="AO84" s="115"/>
      <c r="AQ84" s="17">
        <f t="shared" ref="AQ84:AQ90" si="0">SUM(Y84:AB84)</f>
        <v>30</v>
      </c>
      <c r="AR84" s="34">
        <f>AQ84/H84</f>
        <v>10</v>
      </c>
      <c r="AS84" s="17"/>
      <c r="AT84" s="35">
        <f>K84+K85+M84</f>
        <v>1</v>
      </c>
      <c r="AU84" s="35"/>
    </row>
    <row r="85" spans="1:47" s="15" customFormat="1" ht="20.100000000000001" customHeight="1" x14ac:dyDescent="0.25">
      <c r="A85" s="103"/>
      <c r="B85" s="262"/>
      <c r="C85" s="257"/>
      <c r="D85" s="70"/>
      <c r="E85" s="71"/>
      <c r="F85" s="71"/>
      <c r="G85" s="72"/>
      <c r="H85" s="71"/>
      <c r="I85" s="71"/>
      <c r="J85" s="85" t="s">
        <v>732</v>
      </c>
      <c r="K85" s="86">
        <v>0.5</v>
      </c>
      <c r="L85" s="85"/>
      <c r="M85" s="86"/>
      <c r="N85" s="87"/>
      <c r="O85" s="87"/>
      <c r="P85" s="88"/>
      <c r="Q85" s="89"/>
      <c r="R85" s="85"/>
      <c r="S85" s="86"/>
      <c r="T85" s="85"/>
      <c r="U85" s="135"/>
      <c r="V85" s="77"/>
      <c r="W85" s="75"/>
      <c r="X85" s="72"/>
      <c r="Y85" s="78"/>
      <c r="Z85" s="79"/>
      <c r="AA85" s="79"/>
      <c r="AB85" s="80"/>
      <c r="AC85" s="78" t="s">
        <v>41</v>
      </c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139"/>
      <c r="AO85" s="80"/>
      <c r="AQ85" s="17"/>
      <c r="AR85" s="34"/>
      <c r="AS85" s="17"/>
      <c r="AT85" s="35"/>
      <c r="AU85" s="35"/>
    </row>
    <row r="86" spans="1:47" s="15" customFormat="1" ht="20.100000000000001" customHeight="1" x14ac:dyDescent="0.25">
      <c r="A86" s="101" t="s">
        <v>850</v>
      </c>
      <c r="B86" s="245"/>
      <c r="C86" s="104"/>
      <c r="D86" s="105" t="s">
        <v>144</v>
      </c>
      <c r="E86" s="106"/>
      <c r="F86" s="106" t="s">
        <v>117</v>
      </c>
      <c r="G86" s="113" t="s">
        <v>41</v>
      </c>
      <c r="H86" s="106">
        <v>3</v>
      </c>
      <c r="I86" s="106">
        <v>1</v>
      </c>
      <c r="J86" s="107" t="s">
        <v>421</v>
      </c>
      <c r="K86" s="108">
        <v>0.2</v>
      </c>
      <c r="L86" s="107" t="s">
        <v>741</v>
      </c>
      <c r="M86" s="108">
        <v>0.7</v>
      </c>
      <c r="N86" s="109"/>
      <c r="O86" s="109"/>
      <c r="P86" s="110" t="s">
        <v>41</v>
      </c>
      <c r="Q86" s="134" t="s">
        <v>9</v>
      </c>
      <c r="R86" s="107" t="s">
        <v>82</v>
      </c>
      <c r="S86" s="108">
        <v>0.2</v>
      </c>
      <c r="T86" s="107" t="s">
        <v>741</v>
      </c>
      <c r="U86" s="136">
        <v>0.7</v>
      </c>
      <c r="V86" s="112"/>
      <c r="W86" s="109"/>
      <c r="X86" s="113" t="s">
        <v>41</v>
      </c>
      <c r="Y86" s="114"/>
      <c r="Z86" s="116"/>
      <c r="AA86" s="116">
        <v>10.5</v>
      </c>
      <c r="AB86" s="115">
        <v>20</v>
      </c>
      <c r="AC86" s="114"/>
      <c r="AD86" s="116"/>
      <c r="AE86" s="116" t="s">
        <v>41</v>
      </c>
      <c r="AF86" s="116"/>
      <c r="AG86" s="116"/>
      <c r="AH86" s="116"/>
      <c r="AI86" s="116"/>
      <c r="AJ86" s="116"/>
      <c r="AK86" s="116"/>
      <c r="AL86" s="116"/>
      <c r="AM86" s="116"/>
      <c r="AN86" s="260"/>
      <c r="AO86" s="115"/>
      <c r="AQ86" s="17">
        <f t="shared" si="0"/>
        <v>30.5</v>
      </c>
      <c r="AR86" s="34">
        <f>AQ86/H86</f>
        <v>10.166666666666666</v>
      </c>
      <c r="AS86" s="17"/>
      <c r="AT86" s="35">
        <f>K86+K87+M86</f>
        <v>1</v>
      </c>
      <c r="AU86" s="35">
        <f>S86+S87+U86</f>
        <v>1</v>
      </c>
    </row>
    <row r="87" spans="1:47" s="15" customFormat="1" ht="20.100000000000001" customHeight="1" x14ac:dyDescent="0.25">
      <c r="A87" s="103"/>
      <c r="B87" s="262"/>
      <c r="C87" s="257"/>
      <c r="D87" s="82"/>
      <c r="E87" s="83"/>
      <c r="F87" s="83"/>
      <c r="G87" s="84"/>
      <c r="H87" s="83"/>
      <c r="I87" s="83"/>
      <c r="J87" s="85" t="s">
        <v>148</v>
      </c>
      <c r="K87" s="86">
        <v>0.1</v>
      </c>
      <c r="L87" s="85"/>
      <c r="M87" s="86"/>
      <c r="N87" s="87"/>
      <c r="O87" s="87"/>
      <c r="P87" s="88"/>
      <c r="Q87" s="89"/>
      <c r="R87" s="85" t="s">
        <v>82</v>
      </c>
      <c r="S87" s="86">
        <v>0.1</v>
      </c>
      <c r="T87" s="85"/>
      <c r="U87" s="135"/>
      <c r="V87" s="90"/>
      <c r="W87" s="87"/>
      <c r="X87" s="84"/>
      <c r="Y87" s="91"/>
      <c r="Z87" s="92"/>
      <c r="AA87" s="92"/>
      <c r="AB87" s="93"/>
      <c r="AC87" s="91"/>
      <c r="AD87" s="92"/>
      <c r="AE87" s="92" t="s">
        <v>41</v>
      </c>
      <c r="AF87" s="92"/>
      <c r="AG87" s="92"/>
      <c r="AH87" s="92"/>
      <c r="AI87" s="92"/>
      <c r="AJ87" s="92"/>
      <c r="AK87" s="92"/>
      <c r="AL87" s="92"/>
      <c r="AM87" s="92"/>
      <c r="AN87" s="263"/>
      <c r="AO87" s="93"/>
      <c r="AQ87" s="17"/>
      <c r="AR87" s="34"/>
      <c r="AS87" s="17"/>
      <c r="AT87" s="35"/>
      <c r="AU87" s="35"/>
    </row>
    <row r="88" spans="1:47" s="15" customFormat="1" ht="20.100000000000001" customHeight="1" x14ac:dyDescent="0.25">
      <c r="A88" s="101" t="s">
        <v>382</v>
      </c>
      <c r="B88" s="245"/>
      <c r="C88" s="104" t="s">
        <v>728</v>
      </c>
      <c r="D88" s="105" t="s">
        <v>145</v>
      </c>
      <c r="E88" s="106"/>
      <c r="F88" s="106" t="s">
        <v>97</v>
      </c>
      <c r="G88" s="113" t="s">
        <v>41</v>
      </c>
      <c r="H88" s="106">
        <v>3</v>
      </c>
      <c r="I88" s="106">
        <v>1</v>
      </c>
      <c r="J88" s="107" t="s">
        <v>148</v>
      </c>
      <c r="K88" s="108">
        <v>0.4</v>
      </c>
      <c r="L88" s="107" t="s">
        <v>741</v>
      </c>
      <c r="M88" s="108">
        <v>0.5</v>
      </c>
      <c r="N88" s="109"/>
      <c r="O88" s="109"/>
      <c r="P88" s="110" t="s">
        <v>41</v>
      </c>
      <c r="Q88" s="134" t="s">
        <v>9</v>
      </c>
      <c r="R88" s="107" t="s">
        <v>82</v>
      </c>
      <c r="S88" s="136">
        <v>0.4</v>
      </c>
      <c r="T88" s="107" t="s">
        <v>741</v>
      </c>
      <c r="U88" s="136">
        <v>0.5</v>
      </c>
      <c r="V88" s="112"/>
      <c r="W88" s="109"/>
      <c r="X88" s="113" t="s">
        <v>41</v>
      </c>
      <c r="Y88" s="114"/>
      <c r="Z88" s="116"/>
      <c r="AA88" s="116">
        <v>9</v>
      </c>
      <c r="AB88" s="115">
        <v>21</v>
      </c>
      <c r="AC88" s="114"/>
      <c r="AD88" s="116" t="s">
        <v>41</v>
      </c>
      <c r="AE88" s="116"/>
      <c r="AF88" s="116"/>
      <c r="AG88" s="116"/>
      <c r="AH88" s="116"/>
      <c r="AI88" s="116"/>
      <c r="AJ88" s="116"/>
      <c r="AK88" s="116"/>
      <c r="AL88" s="116"/>
      <c r="AM88" s="116"/>
      <c r="AN88" s="260"/>
      <c r="AO88" s="115"/>
      <c r="AQ88" s="17">
        <f t="shared" si="0"/>
        <v>30</v>
      </c>
      <c r="AR88" s="34">
        <f>AQ88/H88</f>
        <v>10</v>
      </c>
      <c r="AS88" s="17"/>
      <c r="AT88" s="35">
        <f>K88+K89+M88</f>
        <v>1</v>
      </c>
      <c r="AU88" s="35">
        <f>S88+S89+U88</f>
        <v>1</v>
      </c>
    </row>
    <row r="89" spans="1:47" s="15" customFormat="1" ht="20.100000000000001" customHeight="1" x14ac:dyDescent="0.25">
      <c r="A89" s="103"/>
      <c r="B89" s="262"/>
      <c r="C89" s="257"/>
      <c r="D89" s="82"/>
      <c r="E89" s="83"/>
      <c r="F89" s="83"/>
      <c r="G89" s="84"/>
      <c r="H89" s="83"/>
      <c r="I89" s="83"/>
      <c r="J89" s="85" t="s">
        <v>422</v>
      </c>
      <c r="K89" s="86">
        <v>0.1</v>
      </c>
      <c r="L89" s="85"/>
      <c r="M89" s="86"/>
      <c r="N89" s="87"/>
      <c r="O89" s="87"/>
      <c r="P89" s="88"/>
      <c r="Q89" s="89"/>
      <c r="R89" s="85" t="s">
        <v>82</v>
      </c>
      <c r="S89" s="135">
        <v>0.1</v>
      </c>
      <c r="T89" s="85"/>
      <c r="U89" s="86"/>
      <c r="V89" s="90"/>
      <c r="W89" s="87"/>
      <c r="X89" s="84"/>
      <c r="Y89" s="91"/>
      <c r="Z89" s="92"/>
      <c r="AA89" s="92"/>
      <c r="AB89" s="93"/>
      <c r="AC89" s="91"/>
      <c r="AD89" s="92" t="s">
        <v>41</v>
      </c>
      <c r="AE89" s="92"/>
      <c r="AF89" s="92"/>
      <c r="AG89" s="92"/>
      <c r="AH89" s="92"/>
      <c r="AI89" s="92"/>
      <c r="AJ89" s="92"/>
      <c r="AK89" s="92"/>
      <c r="AL89" s="92"/>
      <c r="AM89" s="92"/>
      <c r="AN89" s="263"/>
      <c r="AO89" s="93"/>
      <c r="AQ89" s="17"/>
      <c r="AR89" s="34"/>
      <c r="AS89" s="17"/>
      <c r="AT89" s="35"/>
      <c r="AU89" s="35"/>
    </row>
    <row r="90" spans="1:47" s="15" customFormat="1" ht="20.100000000000001" customHeight="1" x14ac:dyDescent="0.25">
      <c r="A90" s="101" t="s">
        <v>383</v>
      </c>
      <c r="B90" s="245"/>
      <c r="C90" s="104" t="s">
        <v>728</v>
      </c>
      <c r="D90" s="105" t="s">
        <v>518</v>
      </c>
      <c r="E90" s="106"/>
      <c r="F90" s="106" t="s">
        <v>118</v>
      </c>
      <c r="G90" s="113" t="s">
        <v>41</v>
      </c>
      <c r="H90" s="106">
        <v>3</v>
      </c>
      <c r="I90" s="106">
        <v>1</v>
      </c>
      <c r="J90" s="107" t="s">
        <v>732</v>
      </c>
      <c r="K90" s="108">
        <v>0.5</v>
      </c>
      <c r="L90" s="107"/>
      <c r="M90" s="108"/>
      <c r="N90" s="109"/>
      <c r="O90" s="109"/>
      <c r="P90" s="110" t="s">
        <v>41</v>
      </c>
      <c r="Q90" s="134" t="s">
        <v>82</v>
      </c>
      <c r="R90" s="107"/>
      <c r="S90" s="108"/>
      <c r="T90" s="107"/>
      <c r="U90" s="136"/>
      <c r="V90" s="112"/>
      <c r="W90" s="109"/>
      <c r="X90" s="113" t="s">
        <v>41</v>
      </c>
      <c r="Y90" s="114"/>
      <c r="Z90" s="116"/>
      <c r="AA90" s="116"/>
      <c r="AB90" s="115">
        <v>30</v>
      </c>
      <c r="AC90" s="114"/>
      <c r="AD90" s="116" t="s">
        <v>41</v>
      </c>
      <c r="AE90" s="116"/>
      <c r="AF90" s="116"/>
      <c r="AG90" s="116"/>
      <c r="AH90" s="116"/>
      <c r="AI90" s="116"/>
      <c r="AJ90" s="116"/>
      <c r="AK90" s="116"/>
      <c r="AL90" s="116"/>
      <c r="AM90" s="116"/>
      <c r="AN90" s="260"/>
      <c r="AO90" s="115"/>
      <c r="AQ90" s="17">
        <f t="shared" si="0"/>
        <v>30</v>
      </c>
      <c r="AR90" s="34">
        <f>AQ90/H90</f>
        <v>10</v>
      </c>
      <c r="AS90" s="17"/>
      <c r="AT90" s="35">
        <f>K90+K91+M90</f>
        <v>1</v>
      </c>
      <c r="AU90" s="35"/>
    </row>
    <row r="91" spans="1:47" s="15" customFormat="1" ht="20.100000000000001" customHeight="1" x14ac:dyDescent="0.25">
      <c r="A91" s="103"/>
      <c r="B91" s="262"/>
      <c r="C91" s="257"/>
      <c r="D91" s="82"/>
      <c r="E91" s="83"/>
      <c r="F91" s="83"/>
      <c r="G91" s="84"/>
      <c r="H91" s="83"/>
      <c r="I91" s="83"/>
      <c r="J91" s="85" t="s">
        <v>732</v>
      </c>
      <c r="K91" s="86">
        <v>0.5</v>
      </c>
      <c r="L91" s="85"/>
      <c r="M91" s="86"/>
      <c r="N91" s="87"/>
      <c r="O91" s="87"/>
      <c r="P91" s="88"/>
      <c r="Q91" s="89"/>
      <c r="R91" s="85"/>
      <c r="S91" s="86"/>
      <c r="T91" s="85"/>
      <c r="U91" s="135"/>
      <c r="V91" s="90"/>
      <c r="W91" s="87"/>
      <c r="X91" s="84"/>
      <c r="Y91" s="91"/>
      <c r="Z91" s="92"/>
      <c r="AA91" s="92"/>
      <c r="AB91" s="93"/>
      <c r="AC91" s="91"/>
      <c r="AD91" s="92" t="s">
        <v>41</v>
      </c>
      <c r="AE91" s="92"/>
      <c r="AF91" s="92"/>
      <c r="AG91" s="92"/>
      <c r="AH91" s="92"/>
      <c r="AI91" s="92"/>
      <c r="AJ91" s="92"/>
      <c r="AK91" s="92"/>
      <c r="AL91" s="92"/>
      <c r="AM91" s="92"/>
      <c r="AN91" s="263"/>
      <c r="AO91" s="93"/>
      <c r="AQ91" s="17"/>
      <c r="AR91" s="34"/>
      <c r="AS91" s="17"/>
      <c r="AT91" s="35"/>
      <c r="AU91" s="35"/>
    </row>
    <row r="92" spans="1:47" s="15" customFormat="1" x14ac:dyDescent="0.25">
      <c r="A92" s="101" t="s">
        <v>428</v>
      </c>
      <c r="B92" s="245"/>
      <c r="C92" s="104"/>
      <c r="D92" s="105" t="s">
        <v>146</v>
      </c>
      <c r="E92" s="106"/>
      <c r="F92" s="106" t="s">
        <v>98</v>
      </c>
      <c r="G92" s="113" t="s">
        <v>34</v>
      </c>
      <c r="H92" s="106">
        <v>3</v>
      </c>
      <c r="I92" s="106">
        <v>1</v>
      </c>
      <c r="J92" s="107" t="s">
        <v>8</v>
      </c>
      <c r="K92" s="108">
        <v>0.2</v>
      </c>
      <c r="L92" s="107" t="s">
        <v>733</v>
      </c>
      <c r="M92" s="108">
        <v>0.5</v>
      </c>
      <c r="N92" s="109"/>
      <c r="O92" s="109"/>
      <c r="P92" s="110" t="s">
        <v>41</v>
      </c>
      <c r="Q92" s="134" t="s">
        <v>9</v>
      </c>
      <c r="R92" s="107" t="s">
        <v>82</v>
      </c>
      <c r="S92" s="108">
        <v>0.2</v>
      </c>
      <c r="T92" s="107" t="s">
        <v>741</v>
      </c>
      <c r="U92" s="136">
        <v>0.5</v>
      </c>
      <c r="V92" s="112"/>
      <c r="W92" s="109"/>
      <c r="X92" s="113" t="s">
        <v>41</v>
      </c>
      <c r="Y92" s="114">
        <v>4.5</v>
      </c>
      <c r="Z92" s="116"/>
      <c r="AA92" s="116">
        <v>15</v>
      </c>
      <c r="AB92" s="115">
        <v>10.5</v>
      </c>
      <c r="AC92" s="114"/>
      <c r="AD92" s="116"/>
      <c r="AE92" s="116"/>
      <c r="AF92" s="116"/>
      <c r="AG92" s="116"/>
      <c r="AH92" s="116"/>
      <c r="AI92" s="116"/>
      <c r="AJ92" s="116"/>
      <c r="AK92" s="116" t="s">
        <v>34</v>
      </c>
      <c r="AL92" s="116"/>
      <c r="AM92" s="116"/>
      <c r="AN92" s="260"/>
      <c r="AO92" s="115"/>
      <c r="AQ92" s="17">
        <f>SUM(Y92:AB92)</f>
        <v>30</v>
      </c>
      <c r="AR92" s="34">
        <f>AQ92/H92</f>
        <v>10</v>
      </c>
      <c r="AS92" s="17"/>
      <c r="AT92" s="35">
        <f>K92+K93+M92</f>
        <v>1</v>
      </c>
      <c r="AU92" s="35">
        <f>S92+S93+U92</f>
        <v>1</v>
      </c>
    </row>
    <row r="93" spans="1:47" s="15" customFormat="1" ht="15" x14ac:dyDescent="0.25">
      <c r="A93" s="103"/>
      <c r="B93" s="262"/>
      <c r="C93" s="257"/>
      <c r="D93" s="82"/>
      <c r="E93" s="83"/>
      <c r="F93" s="83"/>
      <c r="G93" s="84"/>
      <c r="H93" s="83"/>
      <c r="I93" s="83"/>
      <c r="J93" s="85" t="s">
        <v>79</v>
      </c>
      <c r="K93" s="86">
        <v>0.3</v>
      </c>
      <c r="L93" s="85"/>
      <c r="M93" s="86"/>
      <c r="N93" s="87"/>
      <c r="O93" s="87"/>
      <c r="P93" s="88"/>
      <c r="Q93" s="89"/>
      <c r="R93" s="85" t="s">
        <v>82</v>
      </c>
      <c r="S93" s="86">
        <v>0.3</v>
      </c>
      <c r="T93" s="85"/>
      <c r="U93" s="135"/>
      <c r="V93" s="90"/>
      <c r="W93" s="87"/>
      <c r="X93" s="84"/>
      <c r="Y93" s="91"/>
      <c r="Z93" s="92"/>
      <c r="AA93" s="92"/>
      <c r="AB93" s="93"/>
      <c r="AC93" s="91"/>
      <c r="AD93" s="92"/>
      <c r="AE93" s="92"/>
      <c r="AF93" s="92"/>
      <c r="AG93" s="92"/>
      <c r="AH93" s="92"/>
      <c r="AI93" s="92"/>
      <c r="AJ93" s="92"/>
      <c r="AK93" s="92" t="s">
        <v>34</v>
      </c>
      <c r="AL93" s="92"/>
      <c r="AM93" s="92"/>
      <c r="AN93" s="263"/>
      <c r="AO93" s="93"/>
      <c r="AQ93" s="17"/>
      <c r="AR93" s="34"/>
      <c r="AS93" s="17"/>
      <c r="AT93" s="35"/>
      <c r="AU93" s="35"/>
    </row>
    <row r="94" spans="1:47" s="15" customFormat="1" ht="20.100000000000001" customHeight="1" x14ac:dyDescent="0.25">
      <c r="A94" s="101" t="s">
        <v>339</v>
      </c>
      <c r="B94" s="245"/>
      <c r="C94" s="104" t="s">
        <v>728</v>
      </c>
      <c r="D94" s="105" t="s">
        <v>486</v>
      </c>
      <c r="E94" s="106" t="s">
        <v>914</v>
      </c>
      <c r="F94" s="106" t="s">
        <v>679</v>
      </c>
      <c r="G94" s="106" t="s">
        <v>49</v>
      </c>
      <c r="H94" s="106">
        <v>3</v>
      </c>
      <c r="I94" s="106">
        <v>1</v>
      </c>
      <c r="J94" s="107" t="s">
        <v>79</v>
      </c>
      <c r="K94" s="108">
        <v>0.15</v>
      </c>
      <c r="L94" s="107" t="s">
        <v>733</v>
      </c>
      <c r="M94" s="108">
        <v>0.4</v>
      </c>
      <c r="N94" s="109"/>
      <c r="O94" s="109"/>
      <c r="P94" s="110" t="s">
        <v>41</v>
      </c>
      <c r="Q94" s="134" t="s">
        <v>9</v>
      </c>
      <c r="R94" s="107" t="s">
        <v>82</v>
      </c>
      <c r="S94" s="111">
        <v>0.15</v>
      </c>
      <c r="T94" s="107" t="s">
        <v>733</v>
      </c>
      <c r="U94" s="136">
        <v>0.4</v>
      </c>
      <c r="V94" s="112"/>
      <c r="W94" s="109"/>
      <c r="X94" s="113" t="s">
        <v>41</v>
      </c>
      <c r="Y94" s="114"/>
      <c r="Z94" s="116">
        <v>15</v>
      </c>
      <c r="AA94" s="116"/>
      <c r="AB94" s="115">
        <v>14</v>
      </c>
      <c r="AC94" s="114" t="s">
        <v>34</v>
      </c>
      <c r="AD94" s="116"/>
      <c r="AE94" s="116" t="s">
        <v>34</v>
      </c>
      <c r="AF94" s="116"/>
      <c r="AG94" s="116"/>
      <c r="AH94" s="116"/>
      <c r="AI94" s="116"/>
      <c r="AJ94" s="116"/>
      <c r="AK94" s="116"/>
      <c r="AL94" s="116"/>
      <c r="AM94" s="116"/>
      <c r="AN94" s="260"/>
      <c r="AO94" s="115" t="s">
        <v>41</v>
      </c>
      <c r="AQ94" s="17">
        <f>SUM(Y94:AB94)</f>
        <v>29</v>
      </c>
      <c r="AR94" s="34">
        <f>AQ94/H94</f>
        <v>9.6666666666666661</v>
      </c>
      <c r="AS94" s="17"/>
      <c r="AT94" s="35">
        <f>K94+K95+K96+M94</f>
        <v>1</v>
      </c>
      <c r="AU94" s="35">
        <f>S94+S95+S96+U94</f>
        <v>1</v>
      </c>
    </row>
    <row r="95" spans="1:47" s="15" customFormat="1" ht="20.100000000000001" customHeight="1" x14ac:dyDescent="0.25">
      <c r="A95" s="102"/>
      <c r="B95" s="246"/>
      <c r="C95" s="161"/>
      <c r="D95" s="70"/>
      <c r="E95" s="71"/>
      <c r="F95" s="71"/>
      <c r="G95" s="71"/>
      <c r="H95" s="71"/>
      <c r="I95" s="71"/>
      <c r="J95" s="73" t="s">
        <v>732</v>
      </c>
      <c r="K95" s="74">
        <v>0.2</v>
      </c>
      <c r="L95" s="73"/>
      <c r="M95" s="74"/>
      <c r="N95" s="75"/>
      <c r="O95" s="75"/>
      <c r="P95" s="16"/>
      <c r="Q95" s="76"/>
      <c r="R95" s="73" t="s">
        <v>82</v>
      </c>
      <c r="S95" s="137">
        <v>0.2</v>
      </c>
      <c r="T95" s="73"/>
      <c r="U95" s="138"/>
      <c r="V95" s="77"/>
      <c r="W95" s="75"/>
      <c r="X95" s="72"/>
      <c r="Y95" s="78"/>
      <c r="Z95" s="79"/>
      <c r="AA95" s="79"/>
      <c r="AB95" s="80"/>
      <c r="AC95" s="78" t="s">
        <v>34</v>
      </c>
      <c r="AD95" s="79"/>
      <c r="AE95" s="79" t="s">
        <v>34</v>
      </c>
      <c r="AF95" s="79"/>
      <c r="AG95" s="79"/>
      <c r="AH95" s="79"/>
      <c r="AI95" s="79"/>
      <c r="AJ95" s="79"/>
      <c r="AK95" s="79"/>
      <c r="AL95" s="79"/>
      <c r="AM95" s="79"/>
      <c r="AN95" s="139"/>
      <c r="AO95" s="80" t="s">
        <v>41</v>
      </c>
      <c r="AQ95" s="17"/>
      <c r="AR95" s="34"/>
      <c r="AS95" s="17"/>
      <c r="AT95" s="35"/>
      <c r="AU95" s="35"/>
    </row>
    <row r="96" spans="1:47" s="15" customFormat="1" ht="20.100000000000001" customHeight="1" x14ac:dyDescent="0.25">
      <c r="A96" s="424"/>
      <c r="B96" s="241"/>
      <c r="C96" s="257"/>
      <c r="D96" s="82"/>
      <c r="E96" s="83"/>
      <c r="F96" s="83"/>
      <c r="G96" s="83"/>
      <c r="H96" s="83"/>
      <c r="I96" s="83"/>
      <c r="J96" s="85" t="s">
        <v>8</v>
      </c>
      <c r="K96" s="86">
        <v>0.25</v>
      </c>
      <c r="L96" s="85"/>
      <c r="M96" s="86"/>
      <c r="N96" s="87"/>
      <c r="O96" s="87"/>
      <c r="P96" s="88"/>
      <c r="Q96" s="89"/>
      <c r="R96" s="85" t="s">
        <v>82</v>
      </c>
      <c r="S96" s="145">
        <v>0.25</v>
      </c>
      <c r="T96" s="85"/>
      <c r="U96" s="135"/>
      <c r="V96" s="90"/>
      <c r="W96" s="87"/>
      <c r="X96" s="84"/>
      <c r="Y96" s="91"/>
      <c r="Z96" s="92"/>
      <c r="AA96" s="92"/>
      <c r="AB96" s="93"/>
      <c r="AC96" s="91" t="s">
        <v>34</v>
      </c>
      <c r="AD96" s="92"/>
      <c r="AE96" s="92" t="s">
        <v>34</v>
      </c>
      <c r="AF96" s="92"/>
      <c r="AG96" s="92"/>
      <c r="AH96" s="92"/>
      <c r="AI96" s="92"/>
      <c r="AJ96" s="92"/>
      <c r="AK96" s="92"/>
      <c r="AL96" s="92"/>
      <c r="AM96" s="92"/>
      <c r="AN96" s="263"/>
      <c r="AO96" s="93" t="s">
        <v>41</v>
      </c>
      <c r="AQ96" s="17"/>
      <c r="AR96" s="34"/>
      <c r="AS96" s="17"/>
      <c r="AT96" s="35"/>
      <c r="AU96" s="35"/>
    </row>
    <row r="97" spans="1:47" s="15" customFormat="1" ht="20.100000000000001" customHeight="1" x14ac:dyDescent="0.25">
      <c r="A97" s="101" t="s">
        <v>829</v>
      </c>
      <c r="B97" s="245"/>
      <c r="C97" s="104" t="s">
        <v>728</v>
      </c>
      <c r="D97" s="105" t="s">
        <v>487</v>
      </c>
      <c r="E97" s="106" t="s">
        <v>922</v>
      </c>
      <c r="F97" s="106" t="s">
        <v>680</v>
      </c>
      <c r="G97" s="106" t="s">
        <v>49</v>
      </c>
      <c r="H97" s="106">
        <v>6</v>
      </c>
      <c r="I97" s="106">
        <v>2</v>
      </c>
      <c r="J97" s="107" t="s">
        <v>79</v>
      </c>
      <c r="K97" s="108">
        <v>0.15</v>
      </c>
      <c r="L97" s="107" t="s">
        <v>733</v>
      </c>
      <c r="M97" s="108">
        <v>0.25</v>
      </c>
      <c r="N97" s="109"/>
      <c r="O97" s="109"/>
      <c r="P97" s="110" t="s">
        <v>41</v>
      </c>
      <c r="Q97" s="134" t="s">
        <v>9</v>
      </c>
      <c r="R97" s="107" t="s">
        <v>817</v>
      </c>
      <c r="S97" s="111">
        <v>0.15</v>
      </c>
      <c r="T97" s="107" t="s">
        <v>733</v>
      </c>
      <c r="U97" s="108">
        <v>0.25</v>
      </c>
      <c r="V97" s="112"/>
      <c r="W97" s="109"/>
      <c r="X97" s="113" t="s">
        <v>41</v>
      </c>
      <c r="Y97" s="114">
        <v>12</v>
      </c>
      <c r="Z97" s="116"/>
      <c r="AA97" s="116">
        <v>22.5</v>
      </c>
      <c r="AB97" s="115">
        <v>20</v>
      </c>
      <c r="AC97" s="114"/>
      <c r="AD97" s="116"/>
      <c r="AE97" s="116"/>
      <c r="AF97" s="116"/>
      <c r="AG97" s="116" t="s">
        <v>34</v>
      </c>
      <c r="AH97" s="116" t="s">
        <v>34</v>
      </c>
      <c r="AI97" s="116"/>
      <c r="AJ97" s="116" t="s">
        <v>34</v>
      </c>
      <c r="AK97" s="116"/>
      <c r="AL97" s="116"/>
      <c r="AM97" s="116" t="s">
        <v>41</v>
      </c>
      <c r="AN97" s="260"/>
      <c r="AO97" s="115" t="s">
        <v>41</v>
      </c>
      <c r="AQ97" s="17">
        <f>SUM(Y97:AB97)</f>
        <v>54.5</v>
      </c>
      <c r="AR97" s="34">
        <f>AQ97/H97</f>
        <v>9.0833333333333339</v>
      </c>
      <c r="AS97" s="17"/>
      <c r="AT97" s="35">
        <f>K97+K98+M97+M98</f>
        <v>1</v>
      </c>
      <c r="AU97" s="35">
        <f>S97+S98+U97+U98</f>
        <v>1</v>
      </c>
    </row>
    <row r="98" spans="1:47" s="15" customFormat="1" ht="20.100000000000001" customHeight="1" x14ac:dyDescent="0.25">
      <c r="A98" s="424"/>
      <c r="B98" s="241"/>
      <c r="C98" s="257"/>
      <c r="D98" s="82"/>
      <c r="E98" s="83"/>
      <c r="F98" s="83"/>
      <c r="G98" s="83"/>
      <c r="H98" s="83"/>
      <c r="I98" s="83"/>
      <c r="J98" s="85" t="s">
        <v>732</v>
      </c>
      <c r="K98" s="86">
        <v>0.35</v>
      </c>
      <c r="L98" s="85" t="s">
        <v>873</v>
      </c>
      <c r="M98" s="86">
        <v>0.25</v>
      </c>
      <c r="N98" s="87"/>
      <c r="O98" s="87"/>
      <c r="P98" s="88"/>
      <c r="Q98" s="89"/>
      <c r="R98" s="85" t="s">
        <v>82</v>
      </c>
      <c r="S98" s="145">
        <v>0.35</v>
      </c>
      <c r="T98" s="85" t="s">
        <v>873</v>
      </c>
      <c r="U98" s="86">
        <v>0.25</v>
      </c>
      <c r="V98" s="90"/>
      <c r="W98" s="87"/>
      <c r="X98" s="84"/>
      <c r="Y98" s="91"/>
      <c r="Z98" s="92"/>
      <c r="AA98" s="92"/>
      <c r="AB98" s="93"/>
      <c r="AC98" s="91"/>
      <c r="AD98" s="92"/>
      <c r="AE98" s="92"/>
      <c r="AF98" s="92"/>
      <c r="AG98" s="92" t="s">
        <v>34</v>
      </c>
      <c r="AH98" s="92" t="s">
        <v>34</v>
      </c>
      <c r="AI98" s="92"/>
      <c r="AJ98" s="92" t="s">
        <v>34</v>
      </c>
      <c r="AK98" s="92"/>
      <c r="AL98" s="92"/>
      <c r="AM98" s="92" t="s">
        <v>41</v>
      </c>
      <c r="AN98" s="263"/>
      <c r="AO98" s="93" t="s">
        <v>41</v>
      </c>
      <c r="AQ98" s="17"/>
      <c r="AR98" s="34"/>
      <c r="AS98" s="17"/>
      <c r="AT98" s="35"/>
      <c r="AU98" s="35"/>
    </row>
    <row r="99" spans="1:47" s="15" customFormat="1" ht="20.100000000000001" customHeight="1" x14ac:dyDescent="0.25">
      <c r="A99" s="101" t="s">
        <v>804</v>
      </c>
      <c r="B99" s="245"/>
      <c r="C99" s="104" t="s">
        <v>728</v>
      </c>
      <c r="D99" s="105" t="s">
        <v>488</v>
      </c>
      <c r="E99" s="106"/>
      <c r="F99" s="106" t="s">
        <v>681</v>
      </c>
      <c r="G99" s="106" t="s">
        <v>41</v>
      </c>
      <c r="H99" s="106">
        <v>6</v>
      </c>
      <c r="I99" s="106">
        <v>2</v>
      </c>
      <c r="J99" s="107" t="s">
        <v>79</v>
      </c>
      <c r="K99" s="108">
        <v>0.3</v>
      </c>
      <c r="L99" s="107" t="s">
        <v>733</v>
      </c>
      <c r="M99" s="108">
        <v>0.5</v>
      </c>
      <c r="N99" s="109"/>
      <c r="O99" s="109"/>
      <c r="P99" s="110" t="s">
        <v>41</v>
      </c>
      <c r="Q99" s="134" t="s">
        <v>9</v>
      </c>
      <c r="R99" s="107" t="s">
        <v>82</v>
      </c>
      <c r="S99" s="111">
        <v>0.2</v>
      </c>
      <c r="T99" s="107" t="s">
        <v>733</v>
      </c>
      <c r="U99" s="136">
        <v>0.67</v>
      </c>
      <c r="V99" s="112"/>
      <c r="W99" s="109"/>
      <c r="X99" s="113" t="s">
        <v>41</v>
      </c>
      <c r="Y99" s="114">
        <v>21</v>
      </c>
      <c r="Z99" s="116"/>
      <c r="AA99" s="116">
        <v>13.5</v>
      </c>
      <c r="AB99" s="115">
        <v>9</v>
      </c>
      <c r="AC99" s="114"/>
      <c r="AD99" s="116"/>
      <c r="AE99" s="116"/>
      <c r="AF99" s="116"/>
      <c r="AG99" s="116" t="s">
        <v>41</v>
      </c>
      <c r="AH99" s="116"/>
      <c r="AI99" s="116"/>
      <c r="AJ99" s="116"/>
      <c r="AK99" s="116"/>
      <c r="AL99" s="116"/>
      <c r="AM99" s="116"/>
      <c r="AN99" s="260"/>
      <c r="AO99" s="115"/>
      <c r="AQ99" s="17">
        <f>SUM(Y99:AB99)</f>
        <v>43.5</v>
      </c>
      <c r="AR99" s="34">
        <f>AQ99/H99</f>
        <v>7.25</v>
      </c>
      <c r="AS99" s="17"/>
      <c r="AT99" s="35">
        <f>K99+K100+M99</f>
        <v>1</v>
      </c>
      <c r="AU99" s="35">
        <f>S99+S100+U99</f>
        <v>1</v>
      </c>
    </row>
    <row r="100" spans="1:47" s="15" customFormat="1" ht="20.100000000000001" customHeight="1" x14ac:dyDescent="0.25">
      <c r="A100" s="424"/>
      <c r="B100" s="241"/>
      <c r="C100" s="257"/>
      <c r="D100" s="82"/>
      <c r="E100" s="83"/>
      <c r="F100" s="83"/>
      <c r="G100" s="83"/>
      <c r="H100" s="83"/>
      <c r="I100" s="83"/>
      <c r="J100" s="85" t="s">
        <v>148</v>
      </c>
      <c r="K100" s="86">
        <v>0.2</v>
      </c>
      <c r="L100" s="85"/>
      <c r="M100" s="86"/>
      <c r="N100" s="87"/>
      <c r="O100" s="87"/>
      <c r="P100" s="88"/>
      <c r="Q100" s="89"/>
      <c r="R100" s="85" t="s">
        <v>82</v>
      </c>
      <c r="S100" s="145">
        <v>0.13</v>
      </c>
      <c r="T100" s="85"/>
      <c r="U100" s="135"/>
      <c r="V100" s="90"/>
      <c r="W100" s="87"/>
      <c r="X100" s="84"/>
      <c r="Y100" s="91"/>
      <c r="Z100" s="92"/>
      <c r="AA100" s="92"/>
      <c r="AB100" s="93"/>
      <c r="AC100" s="91"/>
      <c r="AD100" s="92"/>
      <c r="AE100" s="92"/>
      <c r="AF100" s="92"/>
      <c r="AG100" s="92" t="s">
        <v>41</v>
      </c>
      <c r="AH100" s="92"/>
      <c r="AI100" s="92"/>
      <c r="AJ100" s="92"/>
      <c r="AK100" s="92"/>
      <c r="AL100" s="92"/>
      <c r="AM100" s="92"/>
      <c r="AN100" s="263"/>
      <c r="AO100" s="93"/>
      <c r="AQ100" s="17"/>
      <c r="AR100" s="34"/>
      <c r="AS100" s="17"/>
      <c r="AT100" s="35"/>
      <c r="AU100" s="35"/>
    </row>
    <row r="101" spans="1:47" s="15" customFormat="1" ht="20.100000000000001" customHeight="1" x14ac:dyDescent="0.25">
      <c r="A101" s="101" t="s">
        <v>403</v>
      </c>
      <c r="B101" s="245"/>
      <c r="C101" s="104" t="s">
        <v>728</v>
      </c>
      <c r="D101" s="105" t="s">
        <v>489</v>
      </c>
      <c r="E101" s="106"/>
      <c r="F101" s="106" t="s">
        <v>682</v>
      </c>
      <c r="G101" s="106" t="s">
        <v>34</v>
      </c>
      <c r="H101" s="106">
        <v>6</v>
      </c>
      <c r="I101" s="106">
        <v>2</v>
      </c>
      <c r="J101" s="107" t="s">
        <v>79</v>
      </c>
      <c r="K101" s="108">
        <v>0.15</v>
      </c>
      <c r="L101" s="107"/>
      <c r="M101" s="108"/>
      <c r="N101" s="109"/>
      <c r="O101" s="109"/>
      <c r="P101" s="110" t="s">
        <v>41</v>
      </c>
      <c r="Q101" s="134" t="s">
        <v>9</v>
      </c>
      <c r="R101" s="107" t="s">
        <v>82</v>
      </c>
      <c r="S101" s="111">
        <v>0.15</v>
      </c>
      <c r="T101" s="107" t="s">
        <v>34</v>
      </c>
      <c r="U101" s="136">
        <v>0.85</v>
      </c>
      <c r="V101" s="112"/>
      <c r="W101" s="109"/>
      <c r="X101" s="113" t="s">
        <v>41</v>
      </c>
      <c r="Y101" s="114"/>
      <c r="Z101" s="116"/>
      <c r="AA101" s="116">
        <v>8</v>
      </c>
      <c r="AB101" s="115">
        <v>36</v>
      </c>
      <c r="AC101" s="114"/>
      <c r="AD101" s="116"/>
      <c r="AE101" s="116"/>
      <c r="AF101" s="116"/>
      <c r="AG101" s="116"/>
      <c r="AH101" s="116" t="s">
        <v>34</v>
      </c>
      <c r="AI101" s="116"/>
      <c r="AJ101" s="116"/>
      <c r="AK101" s="116"/>
      <c r="AL101" s="116"/>
      <c r="AM101" s="116"/>
      <c r="AN101" s="260"/>
      <c r="AO101" s="115"/>
      <c r="AQ101" s="17">
        <f>SUM(Y101:AB101)</f>
        <v>44</v>
      </c>
      <c r="AR101" s="34">
        <f>AQ101/H101</f>
        <v>7.333333333333333</v>
      </c>
      <c r="AS101" s="17"/>
      <c r="AT101" s="35">
        <f>K101+K102+K103+M101</f>
        <v>1</v>
      </c>
      <c r="AU101" s="35">
        <f>S101+S102+S103+U101</f>
        <v>1</v>
      </c>
    </row>
    <row r="102" spans="1:47" s="15" customFormat="1" ht="20.100000000000001" customHeight="1" x14ac:dyDescent="0.25">
      <c r="A102" s="102"/>
      <c r="B102" s="246"/>
      <c r="C102" s="161"/>
      <c r="D102" s="70"/>
      <c r="E102" s="71"/>
      <c r="F102" s="71"/>
      <c r="G102" s="71"/>
      <c r="H102" s="71"/>
      <c r="I102" s="71"/>
      <c r="J102" s="73" t="s">
        <v>79</v>
      </c>
      <c r="K102" s="74">
        <v>0.35</v>
      </c>
      <c r="L102" s="73"/>
      <c r="M102" s="74"/>
      <c r="N102" s="75"/>
      <c r="O102" s="75"/>
      <c r="P102" s="16"/>
      <c r="Q102" s="76"/>
      <c r="R102" s="73" t="s">
        <v>9</v>
      </c>
      <c r="S102" s="137"/>
      <c r="T102" s="73"/>
      <c r="U102" s="138"/>
      <c r="V102" s="77"/>
      <c r="W102" s="75"/>
      <c r="X102" s="72"/>
      <c r="Y102" s="78"/>
      <c r="Z102" s="79"/>
      <c r="AA102" s="79"/>
      <c r="AB102" s="80"/>
      <c r="AC102" s="78"/>
      <c r="AD102" s="79"/>
      <c r="AE102" s="79"/>
      <c r="AF102" s="79"/>
      <c r="AG102" s="79"/>
      <c r="AH102" s="79" t="s">
        <v>34</v>
      </c>
      <c r="AI102" s="79"/>
      <c r="AJ102" s="79"/>
      <c r="AK102" s="79"/>
      <c r="AL102" s="79"/>
      <c r="AM102" s="79"/>
      <c r="AN102" s="139"/>
      <c r="AO102" s="80"/>
      <c r="AQ102" s="17"/>
      <c r="AR102" s="34"/>
      <c r="AS102" s="17"/>
      <c r="AT102" s="35"/>
      <c r="AU102" s="35"/>
    </row>
    <row r="103" spans="1:47" s="15" customFormat="1" ht="20.100000000000001" customHeight="1" x14ac:dyDescent="0.25">
      <c r="A103" s="424"/>
      <c r="B103" s="241"/>
      <c r="C103" s="257"/>
      <c r="D103" s="82"/>
      <c r="E103" s="83"/>
      <c r="F103" s="83"/>
      <c r="G103" s="83"/>
      <c r="H103" s="83"/>
      <c r="I103" s="83"/>
      <c r="J103" s="85" t="s">
        <v>727</v>
      </c>
      <c r="K103" s="86">
        <v>0.5</v>
      </c>
      <c r="L103" s="85"/>
      <c r="M103" s="86"/>
      <c r="N103" s="87"/>
      <c r="O103" s="87"/>
      <c r="P103" s="88"/>
      <c r="Q103" s="89"/>
      <c r="R103" s="85" t="s">
        <v>9</v>
      </c>
      <c r="S103" s="145"/>
      <c r="T103" s="85"/>
      <c r="U103" s="135"/>
      <c r="V103" s="90"/>
      <c r="W103" s="87"/>
      <c r="X103" s="84"/>
      <c r="Y103" s="91"/>
      <c r="Z103" s="92"/>
      <c r="AA103" s="92"/>
      <c r="AB103" s="93"/>
      <c r="AC103" s="91"/>
      <c r="AD103" s="92"/>
      <c r="AE103" s="92"/>
      <c r="AF103" s="92"/>
      <c r="AG103" s="92"/>
      <c r="AH103" s="92" t="s">
        <v>34</v>
      </c>
      <c r="AI103" s="92"/>
      <c r="AJ103" s="92"/>
      <c r="AK103" s="92"/>
      <c r="AL103" s="92"/>
      <c r="AM103" s="92"/>
      <c r="AN103" s="263"/>
      <c r="AO103" s="93"/>
      <c r="AQ103" s="17"/>
      <c r="AR103" s="34"/>
      <c r="AS103" s="17"/>
      <c r="AT103" s="35"/>
      <c r="AU103" s="35"/>
    </row>
    <row r="104" spans="1:47" s="15" customFormat="1" ht="20.100000000000001" customHeight="1" x14ac:dyDescent="0.25">
      <c r="A104" s="101" t="s">
        <v>861</v>
      </c>
      <c r="B104" s="245"/>
      <c r="C104" s="104" t="s">
        <v>728</v>
      </c>
      <c r="D104" s="105" t="s">
        <v>490</v>
      </c>
      <c r="E104" s="106"/>
      <c r="F104" s="106" t="s">
        <v>683</v>
      </c>
      <c r="G104" s="106" t="s">
        <v>34</v>
      </c>
      <c r="H104" s="106">
        <v>3</v>
      </c>
      <c r="I104" s="106">
        <v>1</v>
      </c>
      <c r="J104" s="107" t="s">
        <v>8</v>
      </c>
      <c r="K104" s="108">
        <v>0.16</v>
      </c>
      <c r="L104" s="107" t="s">
        <v>733</v>
      </c>
      <c r="M104" s="108">
        <v>0.6</v>
      </c>
      <c r="N104" s="109"/>
      <c r="O104" s="109"/>
      <c r="P104" s="110" t="s">
        <v>41</v>
      </c>
      <c r="Q104" s="134" t="s">
        <v>9</v>
      </c>
      <c r="R104" s="107" t="s">
        <v>82</v>
      </c>
      <c r="S104" s="111">
        <v>0.2</v>
      </c>
      <c r="T104" s="107" t="s">
        <v>733</v>
      </c>
      <c r="U104" s="136">
        <v>0.5</v>
      </c>
      <c r="V104" s="112"/>
      <c r="W104" s="109"/>
      <c r="X104" s="113" t="s">
        <v>41</v>
      </c>
      <c r="Y104" s="114">
        <v>3</v>
      </c>
      <c r="Z104" s="116"/>
      <c r="AA104" s="116">
        <v>15</v>
      </c>
      <c r="AB104" s="115">
        <v>10.5</v>
      </c>
      <c r="AC104" s="114"/>
      <c r="AD104" s="116"/>
      <c r="AE104" s="116"/>
      <c r="AF104" s="116"/>
      <c r="AG104" s="116"/>
      <c r="AH104" s="116"/>
      <c r="AI104" s="116"/>
      <c r="AJ104" s="116"/>
      <c r="AK104" s="116"/>
      <c r="AL104" s="116" t="s">
        <v>34</v>
      </c>
      <c r="AM104" s="116"/>
      <c r="AN104" s="260"/>
      <c r="AO104" s="115"/>
      <c r="AQ104" s="17">
        <f>SUM(Y104:AB104)</f>
        <v>28.5</v>
      </c>
      <c r="AR104" s="34">
        <f>AQ104/H104</f>
        <v>9.5</v>
      </c>
      <c r="AS104" s="17"/>
      <c r="AT104" s="35">
        <f>K104+K105+M104</f>
        <v>1</v>
      </c>
      <c r="AU104" s="35">
        <f>S104+S105+U104</f>
        <v>1</v>
      </c>
    </row>
    <row r="105" spans="1:47" s="15" customFormat="1" ht="20.100000000000001" customHeight="1" x14ac:dyDescent="0.25">
      <c r="A105" s="424"/>
      <c r="B105" s="241"/>
      <c r="C105" s="257"/>
      <c r="D105" s="82"/>
      <c r="E105" s="83"/>
      <c r="F105" s="83"/>
      <c r="G105" s="83"/>
      <c r="H105" s="83"/>
      <c r="I105" s="83"/>
      <c r="J105" s="85" t="s">
        <v>793</v>
      </c>
      <c r="K105" s="86">
        <v>0.24</v>
      </c>
      <c r="L105" s="85"/>
      <c r="M105" s="86"/>
      <c r="N105" s="87"/>
      <c r="O105" s="87"/>
      <c r="P105" s="88"/>
      <c r="Q105" s="89"/>
      <c r="R105" s="85" t="s">
        <v>82</v>
      </c>
      <c r="S105" s="145">
        <v>0.3</v>
      </c>
      <c r="T105" s="85"/>
      <c r="U105" s="135"/>
      <c r="V105" s="90"/>
      <c r="W105" s="87"/>
      <c r="X105" s="84"/>
      <c r="Y105" s="91"/>
      <c r="Z105" s="92"/>
      <c r="AA105" s="92"/>
      <c r="AB105" s="93"/>
      <c r="AC105" s="91"/>
      <c r="AD105" s="92"/>
      <c r="AE105" s="92"/>
      <c r="AF105" s="92"/>
      <c r="AG105" s="92"/>
      <c r="AH105" s="92"/>
      <c r="AI105" s="92"/>
      <c r="AJ105" s="92"/>
      <c r="AK105" s="92"/>
      <c r="AL105" s="92" t="s">
        <v>34</v>
      </c>
      <c r="AM105" s="92"/>
      <c r="AN105" s="263"/>
      <c r="AO105" s="93"/>
      <c r="AQ105" s="17"/>
      <c r="AR105" s="34"/>
      <c r="AS105" s="17"/>
      <c r="AT105" s="35"/>
      <c r="AU105" s="35"/>
    </row>
    <row r="106" spans="1:47" s="15" customFormat="1" ht="20.100000000000001" customHeight="1" x14ac:dyDescent="0.25">
      <c r="A106" s="101" t="s">
        <v>341</v>
      </c>
      <c r="B106" s="245"/>
      <c r="C106" s="104" t="s">
        <v>728</v>
      </c>
      <c r="D106" s="105" t="s">
        <v>491</v>
      </c>
      <c r="E106" s="106" t="s">
        <v>604</v>
      </c>
      <c r="F106" s="106" t="s">
        <v>684</v>
      </c>
      <c r="G106" s="106" t="s">
        <v>34</v>
      </c>
      <c r="H106" s="106">
        <v>3</v>
      </c>
      <c r="I106" s="106">
        <v>1</v>
      </c>
      <c r="J106" s="107" t="s">
        <v>769</v>
      </c>
      <c r="K106" s="108">
        <v>0.1</v>
      </c>
      <c r="L106" s="107" t="s">
        <v>733</v>
      </c>
      <c r="M106" s="108">
        <v>0.5</v>
      </c>
      <c r="N106" s="109"/>
      <c r="O106" s="109"/>
      <c r="P106" s="110" t="s">
        <v>41</v>
      </c>
      <c r="Q106" s="134" t="s">
        <v>9</v>
      </c>
      <c r="R106" s="107" t="s">
        <v>82</v>
      </c>
      <c r="S106" s="111">
        <v>0.1</v>
      </c>
      <c r="T106" s="107" t="s">
        <v>733</v>
      </c>
      <c r="U106" s="108">
        <v>0.5</v>
      </c>
      <c r="V106" s="112"/>
      <c r="W106" s="109"/>
      <c r="X106" s="113" t="s">
        <v>41</v>
      </c>
      <c r="Y106" s="114"/>
      <c r="Z106" s="116">
        <v>15</v>
      </c>
      <c r="AA106" s="116"/>
      <c r="AB106" s="115">
        <v>14</v>
      </c>
      <c r="AC106" s="114"/>
      <c r="AD106" s="116" t="s">
        <v>34</v>
      </c>
      <c r="AE106" s="116"/>
      <c r="AF106" s="116" t="s">
        <v>34</v>
      </c>
      <c r="AG106" s="116"/>
      <c r="AH106" s="116"/>
      <c r="AI106" s="116"/>
      <c r="AJ106" s="116"/>
      <c r="AK106" s="116"/>
      <c r="AL106" s="116"/>
      <c r="AM106" s="116"/>
      <c r="AN106" s="260"/>
      <c r="AO106" s="115"/>
      <c r="AQ106" s="17">
        <f>SUM(Y106:AB106)</f>
        <v>29</v>
      </c>
      <c r="AR106" s="34">
        <f>AQ106/H106</f>
        <v>9.6666666666666661</v>
      </c>
      <c r="AS106" s="17"/>
      <c r="AT106" s="35">
        <f>K106+K107+K108+M106</f>
        <v>1</v>
      </c>
      <c r="AU106" s="35">
        <f>S106+S107+S108+U106</f>
        <v>1</v>
      </c>
    </row>
    <row r="107" spans="1:47" s="15" customFormat="1" ht="20.100000000000001" customHeight="1" x14ac:dyDescent="0.25">
      <c r="A107" s="102"/>
      <c r="B107" s="246"/>
      <c r="C107" s="161"/>
      <c r="D107" s="70"/>
      <c r="E107" s="71"/>
      <c r="F107" s="71"/>
      <c r="G107" s="71"/>
      <c r="H107" s="71"/>
      <c r="I107" s="71"/>
      <c r="J107" s="73" t="s">
        <v>770</v>
      </c>
      <c r="K107" s="74">
        <v>0.1</v>
      </c>
      <c r="L107" s="73"/>
      <c r="M107" s="74"/>
      <c r="N107" s="75"/>
      <c r="O107" s="75"/>
      <c r="P107" s="16"/>
      <c r="Q107" s="76"/>
      <c r="R107" s="73" t="s">
        <v>82</v>
      </c>
      <c r="S107" s="137">
        <v>0.1</v>
      </c>
      <c r="T107" s="73"/>
      <c r="U107" s="74"/>
      <c r="V107" s="77"/>
      <c r="W107" s="75"/>
      <c r="X107" s="72"/>
      <c r="Y107" s="78"/>
      <c r="Z107" s="79"/>
      <c r="AA107" s="79"/>
      <c r="AB107" s="80"/>
      <c r="AC107" s="78"/>
      <c r="AD107" s="79" t="s">
        <v>34</v>
      </c>
      <c r="AE107" s="79"/>
      <c r="AF107" s="79" t="s">
        <v>34</v>
      </c>
      <c r="AG107" s="79"/>
      <c r="AH107" s="79"/>
      <c r="AI107" s="79"/>
      <c r="AJ107" s="79"/>
      <c r="AK107" s="79"/>
      <c r="AL107" s="79"/>
      <c r="AM107" s="79"/>
      <c r="AN107" s="139"/>
      <c r="AO107" s="80"/>
      <c r="AQ107" s="17"/>
      <c r="AR107" s="34"/>
      <c r="AS107" s="17"/>
      <c r="AT107" s="35"/>
      <c r="AU107" s="35"/>
    </row>
    <row r="108" spans="1:47" s="15" customFormat="1" ht="20.100000000000001" customHeight="1" x14ac:dyDescent="0.25">
      <c r="A108" s="424"/>
      <c r="B108" s="241"/>
      <c r="C108" s="257"/>
      <c r="D108" s="82"/>
      <c r="E108" s="83"/>
      <c r="F108" s="83"/>
      <c r="G108" s="83"/>
      <c r="H108" s="83"/>
      <c r="I108" s="83"/>
      <c r="J108" s="85" t="s">
        <v>8</v>
      </c>
      <c r="K108" s="86">
        <v>0.3</v>
      </c>
      <c r="L108" s="85"/>
      <c r="M108" s="86"/>
      <c r="N108" s="87"/>
      <c r="O108" s="87"/>
      <c r="P108" s="88"/>
      <c r="Q108" s="89"/>
      <c r="R108" s="85" t="s">
        <v>82</v>
      </c>
      <c r="S108" s="145">
        <v>0.3</v>
      </c>
      <c r="T108" s="85"/>
      <c r="U108" s="135"/>
      <c r="V108" s="90"/>
      <c r="W108" s="87"/>
      <c r="X108" s="84"/>
      <c r="Y108" s="91"/>
      <c r="Z108" s="92"/>
      <c r="AA108" s="92"/>
      <c r="AB108" s="93"/>
      <c r="AC108" s="91"/>
      <c r="AD108" s="92" t="s">
        <v>34</v>
      </c>
      <c r="AE108" s="92"/>
      <c r="AF108" s="92" t="s">
        <v>34</v>
      </c>
      <c r="AG108" s="92"/>
      <c r="AH108" s="92"/>
      <c r="AI108" s="92"/>
      <c r="AJ108" s="92"/>
      <c r="AK108" s="92"/>
      <c r="AL108" s="92"/>
      <c r="AM108" s="92"/>
      <c r="AN108" s="263"/>
      <c r="AO108" s="93"/>
      <c r="AQ108" s="17"/>
      <c r="AR108" s="34"/>
      <c r="AS108" s="17"/>
      <c r="AT108" s="35"/>
      <c r="AU108" s="35"/>
    </row>
    <row r="109" spans="1:47" s="15" customFormat="1" ht="20.100000000000001" customHeight="1" x14ac:dyDescent="0.25">
      <c r="A109" s="101" t="s">
        <v>425</v>
      </c>
      <c r="B109" s="245"/>
      <c r="C109" s="104" t="s">
        <v>728</v>
      </c>
      <c r="D109" s="105" t="s">
        <v>492</v>
      </c>
      <c r="E109" s="106"/>
      <c r="F109" s="106" t="s">
        <v>685</v>
      </c>
      <c r="G109" s="106" t="s">
        <v>34</v>
      </c>
      <c r="H109" s="106">
        <v>6</v>
      </c>
      <c r="I109" s="106">
        <v>2</v>
      </c>
      <c r="J109" s="107" t="s">
        <v>79</v>
      </c>
      <c r="K109" s="108">
        <v>0.3</v>
      </c>
      <c r="L109" s="107" t="s">
        <v>733</v>
      </c>
      <c r="M109" s="108">
        <v>0.5</v>
      </c>
      <c r="N109" s="109"/>
      <c r="O109" s="109"/>
      <c r="P109" s="110" t="s">
        <v>41</v>
      </c>
      <c r="Q109" s="134" t="s">
        <v>9</v>
      </c>
      <c r="R109" s="107" t="s">
        <v>9</v>
      </c>
      <c r="S109" s="111"/>
      <c r="T109" s="107" t="s">
        <v>733</v>
      </c>
      <c r="U109" s="136">
        <v>0.5</v>
      </c>
      <c r="V109" s="112"/>
      <c r="W109" s="109"/>
      <c r="X109" s="113" t="s">
        <v>41</v>
      </c>
      <c r="Y109" s="114"/>
      <c r="Z109" s="116">
        <v>12</v>
      </c>
      <c r="AA109" s="116">
        <v>22.5</v>
      </c>
      <c r="AB109" s="115">
        <v>20</v>
      </c>
      <c r="AC109" s="114"/>
      <c r="AD109" s="116"/>
      <c r="AE109" s="116"/>
      <c r="AF109" s="116"/>
      <c r="AG109" s="116"/>
      <c r="AH109" s="116"/>
      <c r="AI109" s="116" t="s">
        <v>34</v>
      </c>
      <c r="AJ109" s="116"/>
      <c r="AK109" s="116"/>
      <c r="AL109" s="116"/>
      <c r="AM109" s="116"/>
      <c r="AN109" s="260"/>
      <c r="AO109" s="115"/>
      <c r="AQ109" s="17">
        <f>SUM(Y109:AB109)</f>
        <v>54.5</v>
      </c>
      <c r="AR109" s="34">
        <f>AQ109/H109</f>
        <v>9.0833333333333339</v>
      </c>
      <c r="AS109" s="17"/>
      <c r="AT109" s="35">
        <f>K109+K110+M109</f>
        <v>1</v>
      </c>
      <c r="AU109" s="35">
        <f>S109+S110+U109</f>
        <v>1</v>
      </c>
    </row>
    <row r="110" spans="1:47" s="15" customFormat="1" ht="20.100000000000001" customHeight="1" x14ac:dyDescent="0.25">
      <c r="A110" s="424"/>
      <c r="B110" s="241"/>
      <c r="C110" s="257"/>
      <c r="D110" s="82"/>
      <c r="E110" s="83"/>
      <c r="F110" s="83"/>
      <c r="G110" s="83"/>
      <c r="H110" s="83"/>
      <c r="I110" s="83"/>
      <c r="J110" s="85" t="s">
        <v>732</v>
      </c>
      <c r="K110" s="86">
        <v>0.2</v>
      </c>
      <c r="L110" s="85"/>
      <c r="M110" s="86"/>
      <c r="N110" s="87"/>
      <c r="O110" s="87"/>
      <c r="P110" s="88"/>
      <c r="Q110" s="89"/>
      <c r="R110" s="85" t="s">
        <v>82</v>
      </c>
      <c r="S110" s="145">
        <v>0.5</v>
      </c>
      <c r="T110" s="85"/>
      <c r="U110" s="135"/>
      <c r="V110" s="90"/>
      <c r="W110" s="87"/>
      <c r="X110" s="84"/>
      <c r="Y110" s="91"/>
      <c r="Z110" s="92"/>
      <c r="AA110" s="92"/>
      <c r="AB110" s="93"/>
      <c r="AC110" s="91"/>
      <c r="AD110" s="92"/>
      <c r="AE110" s="92"/>
      <c r="AF110" s="92"/>
      <c r="AG110" s="92"/>
      <c r="AH110" s="92"/>
      <c r="AI110" s="92" t="s">
        <v>34</v>
      </c>
      <c r="AJ110" s="92"/>
      <c r="AK110" s="92"/>
      <c r="AL110" s="92"/>
      <c r="AM110" s="92"/>
      <c r="AN110" s="263"/>
      <c r="AO110" s="93"/>
      <c r="AQ110" s="17"/>
      <c r="AR110" s="34"/>
      <c r="AS110" s="17"/>
      <c r="AT110" s="35"/>
      <c r="AU110" s="35"/>
    </row>
    <row r="111" spans="1:47" s="15" customFormat="1" ht="20.100000000000001" customHeight="1" x14ac:dyDescent="0.25">
      <c r="A111" s="101" t="s">
        <v>846</v>
      </c>
      <c r="B111" s="245"/>
      <c r="C111" s="104" t="s">
        <v>728</v>
      </c>
      <c r="D111" s="105" t="s">
        <v>147</v>
      </c>
      <c r="E111" s="106"/>
      <c r="F111" s="106" t="s">
        <v>119</v>
      </c>
      <c r="G111" s="113" t="s">
        <v>41</v>
      </c>
      <c r="H111" s="106">
        <v>6</v>
      </c>
      <c r="I111" s="106">
        <v>2</v>
      </c>
      <c r="J111" s="107" t="s">
        <v>771</v>
      </c>
      <c r="K111" s="108">
        <v>0.15</v>
      </c>
      <c r="L111" s="107" t="s">
        <v>733</v>
      </c>
      <c r="M111" s="108">
        <v>0.5</v>
      </c>
      <c r="N111" s="109"/>
      <c r="O111" s="109"/>
      <c r="P111" s="110" t="s">
        <v>41</v>
      </c>
      <c r="Q111" s="134" t="s">
        <v>9</v>
      </c>
      <c r="R111" s="107" t="s">
        <v>82</v>
      </c>
      <c r="S111" s="111">
        <v>0.15</v>
      </c>
      <c r="T111" s="107" t="s">
        <v>733</v>
      </c>
      <c r="U111" s="136">
        <v>0.5</v>
      </c>
      <c r="V111" s="112"/>
      <c r="W111" s="109"/>
      <c r="X111" s="113" t="s">
        <v>41</v>
      </c>
      <c r="Y111" s="114">
        <v>21</v>
      </c>
      <c r="Z111" s="116"/>
      <c r="AA111" s="116">
        <v>6</v>
      </c>
      <c r="AB111" s="115">
        <v>27</v>
      </c>
      <c r="AC111" s="114" t="s">
        <v>41</v>
      </c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260"/>
      <c r="AO111" s="115"/>
      <c r="AQ111" s="17">
        <f>SUM(Y111:AB111)</f>
        <v>54</v>
      </c>
      <c r="AR111" s="34">
        <f>AQ111/H111</f>
        <v>9</v>
      </c>
      <c r="AS111" s="17"/>
      <c r="AT111" s="35">
        <f>K111+K112+K113+K114+M111</f>
        <v>1</v>
      </c>
      <c r="AU111" s="35">
        <f>S111+S112+S113+S114+U111</f>
        <v>1</v>
      </c>
    </row>
    <row r="112" spans="1:47" s="15" customFormat="1" ht="20.100000000000001" customHeight="1" x14ac:dyDescent="0.25">
      <c r="A112" s="102"/>
      <c r="B112" s="246"/>
      <c r="C112" s="261"/>
      <c r="D112" s="70"/>
      <c r="E112" s="71"/>
      <c r="F112" s="71"/>
      <c r="G112" s="72"/>
      <c r="H112" s="71"/>
      <c r="I112" s="71"/>
      <c r="J112" s="73" t="s">
        <v>772</v>
      </c>
      <c r="K112" s="74">
        <v>0.15</v>
      </c>
      <c r="L112" s="73"/>
      <c r="M112" s="74"/>
      <c r="N112" s="75"/>
      <c r="O112" s="75"/>
      <c r="P112" s="16"/>
      <c r="Q112" s="76"/>
      <c r="R112" s="73" t="s">
        <v>82</v>
      </c>
      <c r="S112" s="137">
        <v>0.15</v>
      </c>
      <c r="T112" s="73"/>
      <c r="U112" s="138"/>
      <c r="V112" s="77"/>
      <c r="W112" s="75"/>
      <c r="X112" s="72"/>
      <c r="Y112" s="78"/>
      <c r="Z112" s="79"/>
      <c r="AA112" s="79"/>
      <c r="AB112" s="80"/>
      <c r="AC112" s="78" t="s">
        <v>41</v>
      </c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139"/>
      <c r="AO112" s="80"/>
      <c r="AQ112" s="17"/>
      <c r="AR112" s="34"/>
      <c r="AS112" s="17"/>
      <c r="AT112" s="35"/>
      <c r="AU112" s="35"/>
    </row>
    <row r="113" spans="1:47" s="15" customFormat="1" ht="20.100000000000001" customHeight="1" x14ac:dyDescent="0.25">
      <c r="A113" s="102"/>
      <c r="B113" s="246"/>
      <c r="C113" s="261"/>
      <c r="D113" s="70"/>
      <c r="E113" s="71"/>
      <c r="F113" s="71"/>
      <c r="G113" s="72"/>
      <c r="H113" s="71"/>
      <c r="I113" s="71"/>
      <c r="J113" s="73" t="s">
        <v>34</v>
      </c>
      <c r="K113" s="74">
        <v>0.15</v>
      </c>
      <c r="L113" s="73"/>
      <c r="M113" s="74"/>
      <c r="N113" s="75"/>
      <c r="O113" s="75"/>
      <c r="P113" s="16"/>
      <c r="Q113" s="76"/>
      <c r="R113" s="73" t="s">
        <v>82</v>
      </c>
      <c r="S113" s="137">
        <v>0.15</v>
      </c>
      <c r="T113" s="73"/>
      <c r="U113" s="138"/>
      <c r="V113" s="77"/>
      <c r="W113" s="75"/>
      <c r="X113" s="72"/>
      <c r="Y113" s="78"/>
      <c r="Z113" s="79"/>
      <c r="AA113" s="79"/>
      <c r="AB113" s="80"/>
      <c r="AC113" s="78" t="s">
        <v>41</v>
      </c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139"/>
      <c r="AO113" s="80"/>
      <c r="AQ113" s="17"/>
      <c r="AR113" s="34"/>
      <c r="AS113" s="17"/>
      <c r="AT113" s="35"/>
      <c r="AU113" s="35"/>
    </row>
    <row r="114" spans="1:47" s="15" customFormat="1" ht="20.100000000000001" customHeight="1" x14ac:dyDescent="0.25">
      <c r="A114" s="425"/>
      <c r="B114" s="225"/>
      <c r="C114" s="81"/>
      <c r="D114" s="82"/>
      <c r="E114" s="83"/>
      <c r="F114" s="83"/>
      <c r="G114" s="84"/>
      <c r="H114" s="83"/>
      <c r="I114" s="83"/>
      <c r="J114" s="85" t="s">
        <v>732</v>
      </c>
      <c r="K114" s="86">
        <v>0.05</v>
      </c>
      <c r="L114" s="85"/>
      <c r="M114" s="86"/>
      <c r="N114" s="87"/>
      <c r="O114" s="87"/>
      <c r="P114" s="88"/>
      <c r="Q114" s="89"/>
      <c r="R114" s="85" t="s">
        <v>82</v>
      </c>
      <c r="S114" s="145">
        <v>0.05</v>
      </c>
      <c r="T114" s="85"/>
      <c r="U114" s="135"/>
      <c r="V114" s="90"/>
      <c r="W114" s="87"/>
      <c r="X114" s="84"/>
      <c r="Y114" s="91"/>
      <c r="Z114" s="92"/>
      <c r="AA114" s="92"/>
      <c r="AB114" s="93"/>
      <c r="AC114" s="91" t="s">
        <v>41</v>
      </c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263"/>
      <c r="AO114" s="93"/>
      <c r="AQ114" s="17"/>
      <c r="AR114" s="34"/>
      <c r="AS114" s="17"/>
      <c r="AT114" s="35"/>
      <c r="AU114" s="35"/>
    </row>
    <row r="115" spans="1:47" s="15" customFormat="1" ht="20.100000000000001" customHeight="1" x14ac:dyDescent="0.25">
      <c r="A115" s="101" t="s">
        <v>423</v>
      </c>
      <c r="B115" s="245"/>
      <c r="C115" s="104" t="s">
        <v>728</v>
      </c>
      <c r="D115" s="105" t="s">
        <v>493</v>
      </c>
      <c r="E115" s="106" t="s">
        <v>617</v>
      </c>
      <c r="F115" s="106" t="s">
        <v>686</v>
      </c>
      <c r="G115" s="106" t="s">
        <v>49</v>
      </c>
      <c r="H115" s="106">
        <v>6</v>
      </c>
      <c r="I115" s="106">
        <v>2</v>
      </c>
      <c r="J115" s="107" t="s">
        <v>79</v>
      </c>
      <c r="K115" s="108">
        <v>0.25</v>
      </c>
      <c r="L115" s="107" t="s">
        <v>733</v>
      </c>
      <c r="M115" s="108">
        <v>0.5</v>
      </c>
      <c r="N115" s="109"/>
      <c r="O115" s="109"/>
      <c r="P115" s="110" t="s">
        <v>41</v>
      </c>
      <c r="Q115" s="134" t="s">
        <v>9</v>
      </c>
      <c r="R115" s="107" t="s">
        <v>9</v>
      </c>
      <c r="S115" s="111">
        <v>0</v>
      </c>
      <c r="T115" s="107" t="s">
        <v>80</v>
      </c>
      <c r="U115" s="136">
        <v>0.75</v>
      </c>
      <c r="V115" s="112"/>
      <c r="W115" s="109"/>
      <c r="X115" s="113" t="s">
        <v>41</v>
      </c>
      <c r="Y115" s="114">
        <v>15</v>
      </c>
      <c r="Z115" s="116"/>
      <c r="AA115" s="116">
        <v>15</v>
      </c>
      <c r="AB115" s="115">
        <v>30</v>
      </c>
      <c r="AC115" s="114"/>
      <c r="AD115" s="116"/>
      <c r="AE115" s="116"/>
      <c r="AF115" s="116"/>
      <c r="AG115" s="116" t="s">
        <v>41</v>
      </c>
      <c r="AH115" s="116"/>
      <c r="AI115" s="116"/>
      <c r="AJ115" s="116"/>
      <c r="AK115" s="116"/>
      <c r="AL115" s="116" t="s">
        <v>34</v>
      </c>
      <c r="AM115" s="116"/>
      <c r="AN115" s="260"/>
      <c r="AO115" s="115"/>
      <c r="AQ115" s="17">
        <f>SUM(Y115:AB115)</f>
        <v>60</v>
      </c>
      <c r="AR115" s="34">
        <f>AQ115/H115</f>
        <v>10</v>
      </c>
      <c r="AS115" s="17"/>
      <c r="AT115" s="35">
        <f>K115+K116+M115</f>
        <v>1</v>
      </c>
      <c r="AU115" s="35">
        <f>S115+S116+U115</f>
        <v>1</v>
      </c>
    </row>
    <row r="116" spans="1:47" s="15" customFormat="1" ht="20.100000000000001" customHeight="1" x14ac:dyDescent="0.25">
      <c r="A116" s="424"/>
      <c r="B116" s="241"/>
      <c r="C116" s="257"/>
      <c r="D116" s="82"/>
      <c r="E116" s="83"/>
      <c r="F116" s="83"/>
      <c r="G116" s="83"/>
      <c r="H116" s="83"/>
      <c r="I116" s="83"/>
      <c r="J116" s="85" t="s">
        <v>8</v>
      </c>
      <c r="K116" s="86">
        <v>0.25</v>
      </c>
      <c r="L116" s="85"/>
      <c r="M116" s="86"/>
      <c r="N116" s="87"/>
      <c r="O116" s="87"/>
      <c r="P116" s="88"/>
      <c r="Q116" s="89"/>
      <c r="R116" s="85" t="s">
        <v>82</v>
      </c>
      <c r="S116" s="145">
        <v>0.25</v>
      </c>
      <c r="T116" s="85"/>
      <c r="U116" s="135"/>
      <c r="V116" s="90"/>
      <c r="W116" s="87"/>
      <c r="X116" s="84"/>
      <c r="Y116" s="91"/>
      <c r="Z116" s="92"/>
      <c r="AA116" s="92"/>
      <c r="AB116" s="93"/>
      <c r="AC116" s="91"/>
      <c r="AD116" s="92"/>
      <c r="AE116" s="92"/>
      <c r="AF116" s="92"/>
      <c r="AG116" s="92" t="s">
        <v>41</v>
      </c>
      <c r="AH116" s="92"/>
      <c r="AI116" s="92"/>
      <c r="AJ116" s="92"/>
      <c r="AK116" s="92"/>
      <c r="AL116" s="92" t="s">
        <v>34</v>
      </c>
      <c r="AM116" s="92"/>
      <c r="AN116" s="263"/>
      <c r="AO116" s="93"/>
      <c r="AQ116" s="17"/>
      <c r="AR116" s="34"/>
      <c r="AS116" s="17"/>
      <c r="AT116" s="35"/>
      <c r="AU116" s="35"/>
    </row>
    <row r="117" spans="1:47" s="15" customFormat="1" ht="20.100000000000001" customHeight="1" x14ac:dyDescent="0.25">
      <c r="A117" s="101" t="s">
        <v>387</v>
      </c>
      <c r="B117" s="245"/>
      <c r="C117" s="104" t="s">
        <v>728</v>
      </c>
      <c r="D117" s="105" t="s">
        <v>494</v>
      </c>
      <c r="E117" s="106"/>
      <c r="F117" s="106" t="s">
        <v>687</v>
      </c>
      <c r="G117" s="106" t="s">
        <v>34</v>
      </c>
      <c r="H117" s="106">
        <v>3</v>
      </c>
      <c r="I117" s="106">
        <v>1</v>
      </c>
      <c r="J117" s="107" t="s">
        <v>79</v>
      </c>
      <c r="K117" s="108">
        <v>0.25</v>
      </c>
      <c r="L117" s="107" t="s">
        <v>733</v>
      </c>
      <c r="M117" s="108">
        <v>0.5</v>
      </c>
      <c r="N117" s="109"/>
      <c r="O117" s="109"/>
      <c r="P117" s="110" t="s">
        <v>41</v>
      </c>
      <c r="Q117" s="134" t="s">
        <v>9</v>
      </c>
      <c r="R117" s="107" t="s">
        <v>82</v>
      </c>
      <c r="S117" s="111">
        <v>0.25</v>
      </c>
      <c r="T117" s="107" t="s">
        <v>80</v>
      </c>
      <c r="U117" s="136">
        <v>0.5</v>
      </c>
      <c r="V117" s="112"/>
      <c r="W117" s="109"/>
      <c r="X117" s="113" t="s">
        <v>41</v>
      </c>
      <c r="Y117" s="114">
        <v>9</v>
      </c>
      <c r="Z117" s="116"/>
      <c r="AA117" s="116"/>
      <c r="AB117" s="115">
        <v>21</v>
      </c>
      <c r="AC117" s="114"/>
      <c r="AD117" s="116"/>
      <c r="AE117" s="116"/>
      <c r="AF117" s="116"/>
      <c r="AG117" s="116"/>
      <c r="AH117" s="116"/>
      <c r="AI117" s="116"/>
      <c r="AJ117" s="116"/>
      <c r="AK117" s="116"/>
      <c r="AL117" s="116" t="s">
        <v>34</v>
      </c>
      <c r="AM117" s="116"/>
      <c r="AN117" s="260"/>
      <c r="AO117" s="115"/>
      <c r="AQ117" s="17">
        <f>SUM(Y117:AB117)</f>
        <v>30</v>
      </c>
      <c r="AR117" s="34">
        <f>AQ117/H117</f>
        <v>10</v>
      </c>
      <c r="AS117" s="17"/>
      <c r="AT117" s="35">
        <f>K117+K118+M117</f>
        <v>1</v>
      </c>
      <c r="AU117" s="35">
        <f>S117+S118+U117</f>
        <v>1</v>
      </c>
    </row>
    <row r="118" spans="1:47" s="15" customFormat="1" ht="20.100000000000001" customHeight="1" x14ac:dyDescent="0.25">
      <c r="A118" s="424"/>
      <c r="B118" s="241"/>
      <c r="C118" s="257"/>
      <c r="D118" s="82"/>
      <c r="E118" s="83"/>
      <c r="F118" s="83"/>
      <c r="G118" s="83"/>
      <c r="H118" s="83"/>
      <c r="I118" s="83"/>
      <c r="J118" s="85" t="s">
        <v>79</v>
      </c>
      <c r="K118" s="86">
        <v>0.25</v>
      </c>
      <c r="L118" s="85"/>
      <c r="M118" s="86"/>
      <c r="N118" s="87"/>
      <c r="O118" s="87"/>
      <c r="P118" s="88"/>
      <c r="Q118" s="89"/>
      <c r="R118" s="85" t="s">
        <v>82</v>
      </c>
      <c r="S118" s="145">
        <v>0.25</v>
      </c>
      <c r="T118" s="85"/>
      <c r="U118" s="135"/>
      <c r="V118" s="90"/>
      <c r="W118" s="87"/>
      <c r="X118" s="84"/>
      <c r="Y118" s="91"/>
      <c r="Z118" s="92"/>
      <c r="AA118" s="92"/>
      <c r="AB118" s="93"/>
      <c r="AC118" s="91"/>
      <c r="AD118" s="92"/>
      <c r="AE118" s="92"/>
      <c r="AF118" s="92"/>
      <c r="AG118" s="92"/>
      <c r="AH118" s="92"/>
      <c r="AI118" s="92"/>
      <c r="AJ118" s="92"/>
      <c r="AK118" s="92"/>
      <c r="AL118" s="92" t="s">
        <v>34</v>
      </c>
      <c r="AM118" s="92"/>
      <c r="AN118" s="263"/>
      <c r="AO118" s="93"/>
      <c r="AQ118" s="17"/>
      <c r="AR118" s="34"/>
      <c r="AS118" s="17"/>
      <c r="AT118" s="35"/>
      <c r="AU118" s="35"/>
    </row>
    <row r="119" spans="1:47" s="15" customFormat="1" ht="20.100000000000001" customHeight="1" x14ac:dyDescent="0.25">
      <c r="A119" s="99"/>
      <c r="B119" s="242"/>
      <c r="C119" s="104"/>
      <c r="D119" s="105" t="s">
        <v>868</v>
      </c>
      <c r="E119" s="106"/>
      <c r="F119" s="106" t="s">
        <v>962</v>
      </c>
      <c r="G119" s="113"/>
      <c r="H119" s="106">
        <v>9</v>
      </c>
      <c r="I119" s="106">
        <v>3</v>
      </c>
      <c r="J119" s="107"/>
      <c r="K119" s="108"/>
      <c r="L119" s="107"/>
      <c r="M119" s="108"/>
      <c r="N119" s="109"/>
      <c r="O119" s="109"/>
      <c r="P119" s="110"/>
      <c r="Q119" s="134"/>
      <c r="R119" s="107"/>
      <c r="S119" s="109"/>
      <c r="T119" s="107"/>
      <c r="U119" s="136"/>
      <c r="V119" s="112"/>
      <c r="W119" s="109"/>
      <c r="X119" s="113"/>
      <c r="Y119" s="132"/>
      <c r="Z119" s="116"/>
      <c r="AA119" s="116"/>
      <c r="AB119" s="110"/>
      <c r="AC119" s="114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260"/>
      <c r="AO119" s="115" t="s">
        <v>34</v>
      </c>
      <c r="AQ119" s="17"/>
      <c r="AR119" s="34"/>
      <c r="AS119" s="17"/>
      <c r="AT119" s="35"/>
      <c r="AU119" s="35"/>
    </row>
    <row r="120" spans="1:47" s="15" customFormat="1" ht="20.100000000000001" customHeight="1" x14ac:dyDescent="0.25">
      <c r="A120" s="100"/>
      <c r="B120" s="243"/>
      <c r="C120" s="81"/>
      <c r="D120" s="82"/>
      <c r="E120" s="83"/>
      <c r="F120" s="83"/>
      <c r="G120" s="84"/>
      <c r="H120" s="83"/>
      <c r="I120" s="83"/>
      <c r="J120" s="85"/>
      <c r="K120" s="86"/>
      <c r="L120" s="85"/>
      <c r="M120" s="86"/>
      <c r="N120" s="87"/>
      <c r="O120" s="87"/>
      <c r="P120" s="88"/>
      <c r="Q120" s="89"/>
      <c r="R120" s="85"/>
      <c r="S120" s="87"/>
      <c r="T120" s="85"/>
      <c r="U120" s="135"/>
      <c r="V120" s="90"/>
      <c r="W120" s="87"/>
      <c r="X120" s="84"/>
      <c r="Y120" s="133"/>
      <c r="Z120" s="92"/>
      <c r="AA120" s="92"/>
      <c r="AB120" s="88"/>
      <c r="AC120" s="91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263"/>
      <c r="AO120" s="93" t="s">
        <v>34</v>
      </c>
      <c r="AQ120" s="17"/>
      <c r="AR120" s="34"/>
      <c r="AS120" s="17"/>
      <c r="AT120" s="35"/>
      <c r="AU120" s="35"/>
    </row>
    <row r="121" spans="1:47" s="15" customFormat="1" ht="20.100000000000001" customHeight="1" x14ac:dyDescent="0.25">
      <c r="A121" s="98"/>
      <c r="B121" s="244"/>
      <c r="C121" s="161"/>
      <c r="D121" s="70" t="s">
        <v>869</v>
      </c>
      <c r="E121" s="71"/>
      <c r="F121" s="71" t="s">
        <v>963</v>
      </c>
      <c r="G121" s="72"/>
      <c r="H121" s="71">
        <v>3</v>
      </c>
      <c r="I121" s="71">
        <v>1</v>
      </c>
      <c r="J121" s="73"/>
      <c r="K121" s="74"/>
      <c r="L121" s="73"/>
      <c r="M121" s="74"/>
      <c r="N121" s="75"/>
      <c r="O121" s="75"/>
      <c r="P121" s="16"/>
      <c r="Q121" s="76"/>
      <c r="R121" s="73"/>
      <c r="S121" s="75"/>
      <c r="T121" s="73"/>
      <c r="U121" s="138"/>
      <c r="V121" s="77"/>
      <c r="W121" s="75"/>
      <c r="X121" s="72"/>
      <c r="Y121" s="131"/>
      <c r="Z121" s="79"/>
      <c r="AA121" s="79"/>
      <c r="AB121" s="16"/>
      <c r="AC121" s="78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139"/>
      <c r="AO121" s="80" t="s">
        <v>34</v>
      </c>
      <c r="AQ121" s="17"/>
      <c r="AR121" s="34"/>
      <c r="AS121" s="17"/>
      <c r="AT121" s="35"/>
      <c r="AU121" s="35"/>
    </row>
    <row r="122" spans="1:47" s="15" customFormat="1" ht="20.100000000000001" customHeight="1" x14ac:dyDescent="0.25">
      <c r="A122" s="98"/>
      <c r="B122" s="244"/>
      <c r="C122" s="161"/>
      <c r="D122" s="70"/>
      <c r="E122" s="71"/>
      <c r="F122" s="71"/>
      <c r="G122" s="72"/>
      <c r="H122" s="71"/>
      <c r="I122" s="71"/>
      <c r="J122" s="73"/>
      <c r="K122" s="74"/>
      <c r="L122" s="73"/>
      <c r="M122" s="74"/>
      <c r="N122" s="75"/>
      <c r="O122" s="75"/>
      <c r="P122" s="16"/>
      <c r="Q122" s="76"/>
      <c r="R122" s="73"/>
      <c r="S122" s="75"/>
      <c r="T122" s="73"/>
      <c r="U122" s="138"/>
      <c r="V122" s="77"/>
      <c r="W122" s="75"/>
      <c r="X122" s="72"/>
      <c r="Y122" s="131"/>
      <c r="Z122" s="79"/>
      <c r="AA122" s="79"/>
      <c r="AB122" s="16"/>
      <c r="AC122" s="78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139"/>
      <c r="AO122" s="80" t="s">
        <v>34</v>
      </c>
      <c r="AQ122" s="17"/>
      <c r="AR122" s="34"/>
      <c r="AS122" s="17"/>
      <c r="AT122" s="35"/>
      <c r="AU122" s="35"/>
    </row>
    <row r="123" spans="1:47" s="15" customFormat="1" ht="20.100000000000001" customHeight="1" x14ac:dyDescent="0.25">
      <c r="A123" s="101"/>
      <c r="B123" s="245"/>
      <c r="C123" s="104"/>
      <c r="D123" s="105" t="s">
        <v>598</v>
      </c>
      <c r="E123" s="106" t="s">
        <v>618</v>
      </c>
      <c r="F123" s="106" t="s">
        <v>982</v>
      </c>
      <c r="G123" s="106" t="s">
        <v>34</v>
      </c>
      <c r="H123" s="106">
        <v>3</v>
      </c>
      <c r="I123" s="106">
        <v>1</v>
      </c>
      <c r="J123" s="107"/>
      <c r="K123" s="108"/>
      <c r="L123" s="107"/>
      <c r="M123" s="108"/>
      <c r="N123" s="109"/>
      <c r="O123" s="109"/>
      <c r="P123" s="110" t="s">
        <v>41</v>
      </c>
      <c r="Q123" s="134" t="s">
        <v>9</v>
      </c>
      <c r="R123" s="107"/>
      <c r="S123" s="111"/>
      <c r="T123" s="107"/>
      <c r="U123" s="136"/>
      <c r="V123" s="112"/>
      <c r="W123" s="109"/>
      <c r="X123" s="113" t="s">
        <v>41</v>
      </c>
      <c r="Y123" s="394">
        <f>Y124+Y125</f>
        <v>0</v>
      </c>
      <c r="Z123" s="394">
        <f>Z124+Z125</f>
        <v>0</v>
      </c>
      <c r="AA123" s="394">
        <f>AA124+AA125</f>
        <v>24</v>
      </c>
      <c r="AB123" s="394">
        <f>AB124+AB125</f>
        <v>0</v>
      </c>
      <c r="AC123" s="114"/>
      <c r="AD123" s="116"/>
      <c r="AE123" s="116"/>
      <c r="AF123" s="116"/>
      <c r="AG123" s="116" t="s">
        <v>596</v>
      </c>
      <c r="AH123" s="116" t="s">
        <v>596</v>
      </c>
      <c r="AI123" s="116" t="s">
        <v>596</v>
      </c>
      <c r="AJ123" s="116"/>
      <c r="AK123" s="116"/>
      <c r="AL123" s="116"/>
      <c r="AM123" s="116"/>
      <c r="AN123" s="260"/>
      <c r="AO123" s="115"/>
      <c r="AQ123" s="17">
        <f>AQ124+AQ125</f>
        <v>24</v>
      </c>
      <c r="AR123" s="34">
        <f>AQ123/H123</f>
        <v>8</v>
      </c>
      <c r="AS123" s="17"/>
      <c r="AT123" s="35"/>
      <c r="AU123" s="35"/>
    </row>
    <row r="124" spans="1:47" s="15" customFormat="1" ht="20.100000000000001" customHeight="1" x14ac:dyDescent="0.25">
      <c r="A124" s="102" t="s">
        <v>600</v>
      </c>
      <c r="B124" s="246"/>
      <c r="C124" s="271"/>
      <c r="D124" s="147" t="s">
        <v>66</v>
      </c>
      <c r="E124" s="71"/>
      <c r="F124" s="71" t="s">
        <v>974</v>
      </c>
      <c r="G124" s="71"/>
      <c r="H124" s="71"/>
      <c r="I124" s="71"/>
      <c r="J124" s="73"/>
      <c r="K124" s="74"/>
      <c r="L124" s="73" t="s">
        <v>81</v>
      </c>
      <c r="M124" s="74"/>
      <c r="N124" s="75"/>
      <c r="O124" s="75"/>
      <c r="P124" s="16"/>
      <c r="Q124" s="76"/>
      <c r="R124" s="73" t="s">
        <v>81</v>
      </c>
      <c r="S124" s="137"/>
      <c r="T124" s="73"/>
      <c r="U124" s="138"/>
      <c r="V124" s="77"/>
      <c r="W124" s="75"/>
      <c r="X124" s="72"/>
      <c r="Y124" s="78"/>
      <c r="Z124" s="79"/>
      <c r="AA124" s="79">
        <v>22</v>
      </c>
      <c r="AB124" s="80"/>
      <c r="AC124" s="78"/>
      <c r="AD124" s="79"/>
      <c r="AE124" s="79"/>
      <c r="AF124" s="79"/>
      <c r="AG124" s="79" t="s">
        <v>596</v>
      </c>
      <c r="AH124" s="79" t="s">
        <v>596</v>
      </c>
      <c r="AI124" s="79" t="s">
        <v>596</v>
      </c>
      <c r="AJ124" s="79"/>
      <c r="AK124" s="79"/>
      <c r="AL124" s="79"/>
      <c r="AM124" s="79"/>
      <c r="AN124" s="139"/>
      <c r="AO124" s="80"/>
      <c r="AQ124" s="17">
        <f>SUM(Y124:AB124)</f>
        <v>22</v>
      </c>
      <c r="AR124" s="34"/>
      <c r="AS124" s="17"/>
      <c r="AT124" s="35"/>
      <c r="AU124" s="35"/>
    </row>
    <row r="125" spans="1:47" s="15" customFormat="1" ht="20.100000000000001" customHeight="1" x14ac:dyDescent="0.25">
      <c r="A125" s="158" t="s">
        <v>345</v>
      </c>
      <c r="B125" s="241"/>
      <c r="C125" s="81"/>
      <c r="D125" s="272" t="s">
        <v>65</v>
      </c>
      <c r="E125" s="83"/>
      <c r="F125" s="83" t="s">
        <v>983</v>
      </c>
      <c r="G125" s="83"/>
      <c r="H125" s="83"/>
      <c r="I125" s="83"/>
      <c r="J125" s="85"/>
      <c r="K125" s="86"/>
      <c r="L125" s="85"/>
      <c r="M125" s="86"/>
      <c r="N125" s="87"/>
      <c r="O125" s="87"/>
      <c r="P125" s="88"/>
      <c r="Q125" s="89"/>
      <c r="R125" s="85"/>
      <c r="S125" s="145"/>
      <c r="T125" s="85"/>
      <c r="U125" s="135"/>
      <c r="V125" s="90"/>
      <c r="W125" s="87"/>
      <c r="X125" s="84"/>
      <c r="Y125" s="91"/>
      <c r="Z125" s="92"/>
      <c r="AA125" s="92">
        <v>2</v>
      </c>
      <c r="AB125" s="93"/>
      <c r="AC125" s="91"/>
      <c r="AD125" s="92"/>
      <c r="AE125" s="92"/>
      <c r="AF125" s="92"/>
      <c r="AG125" s="92" t="s">
        <v>596</v>
      </c>
      <c r="AH125" s="92" t="s">
        <v>596</v>
      </c>
      <c r="AI125" s="92" t="s">
        <v>596</v>
      </c>
      <c r="AJ125" s="92"/>
      <c r="AK125" s="92"/>
      <c r="AL125" s="92"/>
      <c r="AM125" s="92"/>
      <c r="AN125" s="263"/>
      <c r="AO125" s="93"/>
      <c r="AQ125" s="17">
        <f>SUM(Y125:AB125)</f>
        <v>2</v>
      </c>
      <c r="AR125" s="34"/>
      <c r="AS125" s="17"/>
      <c r="AT125" s="35"/>
      <c r="AU125" s="35"/>
    </row>
    <row r="126" spans="1:47" s="15" customFormat="1" ht="20.100000000000001" customHeight="1" x14ac:dyDescent="0.25">
      <c r="A126" s="433"/>
      <c r="B126" s="273"/>
      <c r="C126" s="104"/>
      <c r="D126" s="105" t="s">
        <v>601</v>
      </c>
      <c r="E126" s="106" t="s">
        <v>619</v>
      </c>
      <c r="F126" s="106" t="s">
        <v>984</v>
      </c>
      <c r="G126" s="113" t="s">
        <v>34</v>
      </c>
      <c r="H126" s="106">
        <v>3</v>
      </c>
      <c r="I126" s="106">
        <v>1</v>
      </c>
      <c r="J126" s="107"/>
      <c r="K126" s="108"/>
      <c r="L126" s="107"/>
      <c r="M126" s="108"/>
      <c r="N126" s="109"/>
      <c r="O126" s="109"/>
      <c r="P126" s="110" t="s">
        <v>41</v>
      </c>
      <c r="Q126" s="134" t="s">
        <v>9</v>
      </c>
      <c r="R126" s="209" t="s">
        <v>783</v>
      </c>
      <c r="S126" s="111"/>
      <c r="T126" s="107"/>
      <c r="U126" s="136"/>
      <c r="V126" s="112"/>
      <c r="W126" s="109"/>
      <c r="X126" s="113" t="s">
        <v>41</v>
      </c>
      <c r="Y126" s="394">
        <f>SUM(Y127:Y130)</f>
        <v>1.5</v>
      </c>
      <c r="Z126" s="394">
        <f t="shared" ref="Z126:AB126" si="1">SUM(Z127:Z130)</f>
        <v>0</v>
      </c>
      <c r="AA126" s="394">
        <f t="shared" si="1"/>
        <v>12</v>
      </c>
      <c r="AB126" s="394">
        <f t="shared" si="1"/>
        <v>0</v>
      </c>
      <c r="AC126" s="114" t="s">
        <v>599</v>
      </c>
      <c r="AD126" s="116"/>
      <c r="AE126" s="116"/>
      <c r="AF126" s="116"/>
      <c r="AG126" s="116" t="s">
        <v>599</v>
      </c>
      <c r="AH126" s="116" t="s">
        <v>599</v>
      </c>
      <c r="AI126" s="116"/>
      <c r="AJ126" s="116"/>
      <c r="AK126" s="116" t="s">
        <v>599</v>
      </c>
      <c r="AL126" s="116"/>
      <c r="AM126" s="116" t="s">
        <v>599</v>
      </c>
      <c r="AN126" s="260"/>
      <c r="AO126" s="115"/>
      <c r="AQ126" s="17">
        <f>AQ130+AQ127</f>
        <v>13.5</v>
      </c>
      <c r="AR126" s="34">
        <f>AQ126/H126</f>
        <v>4.5</v>
      </c>
      <c r="AS126" s="17"/>
      <c r="AT126" s="35">
        <f>K127+K128+K130+M127+M128+M130+K129</f>
        <v>1</v>
      </c>
      <c r="AU126" s="35">
        <f>S127+S128+S130+U127+U128+U130+S129+U129</f>
        <v>0.75</v>
      </c>
    </row>
    <row r="127" spans="1:47" s="15" customFormat="1" ht="20.100000000000001" customHeight="1" x14ac:dyDescent="0.25">
      <c r="A127" s="98" t="s">
        <v>347</v>
      </c>
      <c r="B127" s="244"/>
      <c r="C127" s="271"/>
      <c r="D127" s="147" t="s">
        <v>68</v>
      </c>
      <c r="E127" s="71"/>
      <c r="F127" s="71" t="s">
        <v>985</v>
      </c>
      <c r="G127" s="72"/>
      <c r="H127" s="71"/>
      <c r="I127" s="71"/>
      <c r="J127" s="73" t="s">
        <v>819</v>
      </c>
      <c r="K127" s="74">
        <v>0.375</v>
      </c>
      <c r="L127" s="73"/>
      <c r="M127" s="74"/>
      <c r="N127" s="75"/>
      <c r="O127" s="75"/>
      <c r="P127" s="16"/>
      <c r="Q127" s="76"/>
      <c r="R127" s="73" t="s">
        <v>82</v>
      </c>
      <c r="S127" s="74">
        <v>0.375</v>
      </c>
      <c r="T127" s="73" t="s">
        <v>743</v>
      </c>
      <c r="U127" s="74">
        <v>0.375</v>
      </c>
      <c r="V127" s="77"/>
      <c r="W127" s="75"/>
      <c r="X127" s="72"/>
      <c r="Y127" s="78"/>
      <c r="Z127" s="79"/>
      <c r="AA127" s="79">
        <v>9</v>
      </c>
      <c r="AB127" s="80"/>
      <c r="AC127" s="78" t="s">
        <v>599</v>
      </c>
      <c r="AD127" s="79"/>
      <c r="AE127" s="79"/>
      <c r="AF127" s="79"/>
      <c r="AG127" s="79" t="s">
        <v>599</v>
      </c>
      <c r="AH127" s="79" t="s">
        <v>599</v>
      </c>
      <c r="AI127" s="79"/>
      <c r="AJ127" s="79"/>
      <c r="AK127" s="79" t="s">
        <v>599</v>
      </c>
      <c r="AL127" s="79"/>
      <c r="AM127" s="79" t="s">
        <v>599</v>
      </c>
      <c r="AN127" s="139"/>
      <c r="AO127" s="80"/>
      <c r="AQ127" s="17">
        <f>SUM(Y127:AB127)</f>
        <v>9</v>
      </c>
      <c r="AR127" s="34"/>
      <c r="AS127" s="17"/>
      <c r="AT127" s="35"/>
      <c r="AU127" s="35"/>
    </row>
    <row r="128" spans="1:47" s="15" customFormat="1" ht="20.100000000000001" customHeight="1" x14ac:dyDescent="0.25">
      <c r="A128" s="98"/>
      <c r="B128" s="244"/>
      <c r="C128" s="271"/>
      <c r="D128" s="147" t="s">
        <v>68</v>
      </c>
      <c r="E128" s="71"/>
      <c r="F128" s="71"/>
      <c r="G128" s="72"/>
      <c r="H128" s="71"/>
      <c r="I128" s="71"/>
      <c r="J128" s="73" t="s">
        <v>79</v>
      </c>
      <c r="K128" s="74">
        <v>0.375</v>
      </c>
      <c r="L128" s="73"/>
      <c r="M128" s="74"/>
      <c r="N128" s="75"/>
      <c r="O128" s="75"/>
      <c r="P128" s="16"/>
      <c r="Q128" s="76"/>
      <c r="R128" s="73" t="s">
        <v>9</v>
      </c>
      <c r="S128" s="75"/>
      <c r="T128" s="73"/>
      <c r="U128" s="74"/>
      <c r="V128" s="77"/>
      <c r="W128" s="75"/>
      <c r="X128" s="72"/>
      <c r="Y128" s="78"/>
      <c r="Z128" s="79"/>
      <c r="AA128" s="79"/>
      <c r="AB128" s="80"/>
      <c r="AC128" s="78" t="s">
        <v>599</v>
      </c>
      <c r="AD128" s="79"/>
      <c r="AE128" s="79"/>
      <c r="AF128" s="79"/>
      <c r="AG128" s="79" t="s">
        <v>599</v>
      </c>
      <c r="AH128" s="79" t="s">
        <v>599</v>
      </c>
      <c r="AI128" s="79"/>
      <c r="AJ128" s="79"/>
      <c r="AK128" s="79" t="s">
        <v>599</v>
      </c>
      <c r="AL128" s="79"/>
      <c r="AM128" s="79" t="s">
        <v>599</v>
      </c>
      <c r="AN128" s="139"/>
      <c r="AO128" s="80"/>
      <c r="AQ128" s="17"/>
      <c r="AR128" s="34"/>
      <c r="AS128" s="17"/>
      <c r="AT128" s="35"/>
      <c r="AU128" s="35"/>
    </row>
    <row r="129" spans="1:47" s="15" customFormat="1" ht="20.100000000000001" customHeight="1" x14ac:dyDescent="0.25">
      <c r="A129" s="98"/>
      <c r="B129" s="244"/>
      <c r="C129" s="271"/>
      <c r="D129" s="147" t="s">
        <v>67</v>
      </c>
      <c r="E129" s="71"/>
      <c r="F129" s="71" t="s">
        <v>986</v>
      </c>
      <c r="G129" s="72"/>
      <c r="H129" s="71"/>
      <c r="I129" s="71"/>
      <c r="J129" s="73" t="s">
        <v>820</v>
      </c>
      <c r="K129" s="74">
        <v>0.125</v>
      </c>
      <c r="L129" s="73"/>
      <c r="M129" s="74"/>
      <c r="N129" s="75"/>
      <c r="O129" s="75"/>
      <c r="P129" s="16"/>
      <c r="Q129" s="76" t="s">
        <v>82</v>
      </c>
      <c r="R129" s="73"/>
      <c r="S129" s="75"/>
      <c r="T129" s="73"/>
      <c r="U129" s="74"/>
      <c r="V129" s="77"/>
      <c r="W129" s="75"/>
      <c r="X129" s="72"/>
      <c r="Y129" s="78"/>
      <c r="Z129" s="79"/>
      <c r="AA129" s="79"/>
      <c r="AB129" s="80"/>
      <c r="AC129" s="78" t="s">
        <v>50</v>
      </c>
      <c r="AD129" s="79"/>
      <c r="AE129" s="79"/>
      <c r="AF129" s="79"/>
      <c r="AG129" s="79" t="s">
        <v>50</v>
      </c>
      <c r="AH129" s="79" t="s">
        <v>50</v>
      </c>
      <c r="AI129" s="79"/>
      <c r="AJ129" s="79"/>
      <c r="AK129" s="79" t="s">
        <v>50</v>
      </c>
      <c r="AL129" s="79"/>
      <c r="AM129" s="79" t="s">
        <v>50</v>
      </c>
      <c r="AN129" s="139"/>
      <c r="AO129" s="80"/>
      <c r="AQ129" s="17"/>
      <c r="AR129" s="34"/>
      <c r="AS129" s="17"/>
      <c r="AT129" s="35"/>
      <c r="AU129" s="35"/>
    </row>
    <row r="130" spans="1:47" s="15" customFormat="1" ht="20.100000000000001" customHeight="1" x14ac:dyDescent="0.25">
      <c r="A130" s="100" t="s">
        <v>854</v>
      </c>
      <c r="B130" s="243"/>
      <c r="C130" s="274"/>
      <c r="D130" s="272" t="s">
        <v>67</v>
      </c>
      <c r="E130" s="83"/>
      <c r="F130" s="83"/>
      <c r="G130" s="84"/>
      <c r="H130" s="83"/>
      <c r="I130" s="83"/>
      <c r="J130" s="85" t="s">
        <v>887</v>
      </c>
      <c r="K130" s="86">
        <v>0.125</v>
      </c>
      <c r="L130" s="85"/>
      <c r="M130" s="86"/>
      <c r="N130" s="87"/>
      <c r="O130" s="87"/>
      <c r="P130" s="88"/>
      <c r="Q130" s="89" t="s">
        <v>82</v>
      </c>
      <c r="R130" s="85"/>
      <c r="S130" s="87"/>
      <c r="T130" s="85"/>
      <c r="U130" s="86"/>
      <c r="V130" s="90"/>
      <c r="W130" s="87"/>
      <c r="X130" s="84"/>
      <c r="Y130" s="78">
        <v>1.5</v>
      </c>
      <c r="Z130" s="79"/>
      <c r="AA130" s="79">
        <v>3</v>
      </c>
      <c r="AB130" s="93"/>
      <c r="AC130" s="91" t="s">
        <v>50</v>
      </c>
      <c r="AD130" s="92"/>
      <c r="AE130" s="92"/>
      <c r="AF130" s="92"/>
      <c r="AG130" s="92" t="s">
        <v>50</v>
      </c>
      <c r="AH130" s="92" t="s">
        <v>50</v>
      </c>
      <c r="AI130" s="92"/>
      <c r="AJ130" s="92"/>
      <c r="AK130" s="92" t="s">
        <v>50</v>
      </c>
      <c r="AL130" s="92"/>
      <c r="AM130" s="92" t="s">
        <v>50</v>
      </c>
      <c r="AN130" s="263"/>
      <c r="AO130" s="93"/>
      <c r="AQ130" s="17">
        <f>SUM(Y130:AB130)</f>
        <v>4.5</v>
      </c>
      <c r="AR130" s="34"/>
      <c r="AS130" s="17"/>
      <c r="AT130" s="35"/>
      <c r="AU130" s="35"/>
    </row>
    <row r="131" spans="1:47" s="15" customFormat="1" ht="20.100000000000001" customHeight="1" x14ac:dyDescent="0.25">
      <c r="A131" s="99"/>
      <c r="B131" s="244"/>
      <c r="C131" s="161"/>
      <c r="D131" s="70" t="s">
        <v>639</v>
      </c>
      <c r="E131" s="71"/>
      <c r="F131" s="71"/>
      <c r="G131" s="71" t="s">
        <v>34</v>
      </c>
      <c r="H131" s="71">
        <v>3</v>
      </c>
      <c r="I131" s="71">
        <v>1</v>
      </c>
      <c r="J131" s="73"/>
      <c r="K131" s="74"/>
      <c r="L131" s="73"/>
      <c r="M131" s="74"/>
      <c r="N131" s="75"/>
      <c r="O131" s="75"/>
      <c r="P131" s="16" t="s">
        <v>41</v>
      </c>
      <c r="Q131" s="76"/>
      <c r="R131" s="423" t="s">
        <v>783</v>
      </c>
      <c r="S131" s="137"/>
      <c r="T131" s="73"/>
      <c r="U131" s="138"/>
      <c r="V131" s="77"/>
      <c r="W131" s="75"/>
      <c r="X131" s="72" t="s">
        <v>41</v>
      </c>
      <c r="Y131" s="394">
        <f>SUM(Y132:Y135)</f>
        <v>1.5</v>
      </c>
      <c r="Z131" s="394">
        <f t="shared" ref="Z131:AB131" si="2">SUM(Z132:Z135)</f>
        <v>0</v>
      </c>
      <c r="AA131" s="394">
        <f t="shared" si="2"/>
        <v>21</v>
      </c>
      <c r="AB131" s="394">
        <f t="shared" si="2"/>
        <v>0</v>
      </c>
      <c r="AC131" s="78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139" t="s">
        <v>599</v>
      </c>
      <c r="AO131" s="80"/>
      <c r="AQ131" s="17">
        <f>AQ135+AQ132</f>
        <v>22.5</v>
      </c>
      <c r="AR131" s="34">
        <f>AQ131/H131</f>
        <v>7.5</v>
      </c>
      <c r="AS131" s="17"/>
      <c r="AT131" s="35">
        <f>K132+K133+K135+M132+M133+M135+K134</f>
        <v>1</v>
      </c>
      <c r="AU131" s="35">
        <f>S132+S133+S135+U132+U133+U135+S134+U134</f>
        <v>0.75</v>
      </c>
    </row>
    <row r="132" spans="1:47" s="15" customFormat="1" ht="20.100000000000001" customHeight="1" x14ac:dyDescent="0.25">
      <c r="A132" s="98" t="s">
        <v>372</v>
      </c>
      <c r="B132" s="244"/>
      <c r="C132" s="161"/>
      <c r="D132" s="147" t="s">
        <v>602</v>
      </c>
      <c r="E132" s="71"/>
      <c r="F132" s="71"/>
      <c r="G132" s="71"/>
      <c r="H132" s="71"/>
      <c r="I132" s="71"/>
      <c r="J132" s="73" t="s">
        <v>79</v>
      </c>
      <c r="K132" s="74">
        <v>0.375</v>
      </c>
      <c r="L132" s="73"/>
      <c r="M132" s="74"/>
      <c r="N132" s="75"/>
      <c r="O132" s="75"/>
      <c r="P132" s="16"/>
      <c r="Q132" s="76"/>
      <c r="R132" s="73" t="s">
        <v>82</v>
      </c>
      <c r="S132" s="74">
        <v>0.375</v>
      </c>
      <c r="T132" s="73" t="s">
        <v>34</v>
      </c>
      <c r="U132" s="74">
        <v>0.375</v>
      </c>
      <c r="V132" s="77"/>
      <c r="W132" s="75"/>
      <c r="X132" s="72"/>
      <c r="Y132" s="78"/>
      <c r="Z132" s="79"/>
      <c r="AA132" s="79">
        <v>18</v>
      </c>
      <c r="AB132" s="80"/>
      <c r="AC132" s="78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139" t="s">
        <v>599</v>
      </c>
      <c r="AO132" s="80"/>
      <c r="AQ132" s="17">
        <f>SUM(Y132:AB132)</f>
        <v>18</v>
      </c>
      <c r="AR132" s="34"/>
      <c r="AS132" s="17"/>
      <c r="AT132" s="35"/>
      <c r="AU132" s="35"/>
    </row>
    <row r="133" spans="1:47" s="15" customFormat="1" ht="20.100000000000001" customHeight="1" x14ac:dyDescent="0.25">
      <c r="A133" s="98"/>
      <c r="B133" s="244"/>
      <c r="C133" s="161"/>
      <c r="D133" s="147" t="s">
        <v>602</v>
      </c>
      <c r="E133" s="71"/>
      <c r="F133" s="71"/>
      <c r="G133" s="71"/>
      <c r="H133" s="71"/>
      <c r="I133" s="71"/>
      <c r="J133" s="73" t="s">
        <v>34</v>
      </c>
      <c r="K133" s="74">
        <v>0.375</v>
      </c>
      <c r="L133" s="73"/>
      <c r="M133" s="74"/>
      <c r="N133" s="75"/>
      <c r="O133" s="75"/>
      <c r="P133" s="16"/>
      <c r="Q133" s="76"/>
      <c r="R133" s="73" t="s">
        <v>9</v>
      </c>
      <c r="S133" s="75"/>
      <c r="T133" s="73"/>
      <c r="U133" s="138"/>
      <c r="V133" s="77"/>
      <c r="W133" s="75"/>
      <c r="X133" s="72"/>
      <c r="Y133" s="78"/>
      <c r="Z133" s="79"/>
      <c r="AA133" s="79"/>
      <c r="AB133" s="80"/>
      <c r="AC133" s="78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139" t="s">
        <v>599</v>
      </c>
      <c r="AO133" s="80"/>
      <c r="AQ133" s="17"/>
      <c r="AR133" s="34"/>
      <c r="AS133" s="17"/>
      <c r="AT133" s="35"/>
      <c r="AU133" s="35"/>
    </row>
    <row r="134" spans="1:47" s="15" customFormat="1" ht="20.100000000000001" customHeight="1" x14ac:dyDescent="0.25">
      <c r="A134" s="98"/>
      <c r="B134" s="244"/>
      <c r="C134" s="161"/>
      <c r="D134" s="147" t="s">
        <v>67</v>
      </c>
      <c r="E134" s="71"/>
      <c r="F134" s="71"/>
      <c r="G134" s="71"/>
      <c r="H134" s="71"/>
      <c r="I134" s="71"/>
      <c r="J134" s="73" t="s">
        <v>820</v>
      </c>
      <c r="K134" s="74">
        <v>0.125</v>
      </c>
      <c r="L134" s="73"/>
      <c r="M134" s="74"/>
      <c r="N134" s="75"/>
      <c r="O134" s="75"/>
      <c r="P134" s="16"/>
      <c r="Q134" s="76" t="s">
        <v>82</v>
      </c>
      <c r="R134" s="73"/>
      <c r="S134" s="75"/>
      <c r="T134" s="73"/>
      <c r="U134" s="138"/>
      <c r="V134" s="77"/>
      <c r="W134" s="75"/>
      <c r="X134" s="72"/>
      <c r="Y134" s="78"/>
      <c r="Z134" s="79"/>
      <c r="AA134" s="79"/>
      <c r="AB134" s="80"/>
      <c r="AC134" s="78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139" t="s">
        <v>50</v>
      </c>
      <c r="AO134" s="80"/>
      <c r="AQ134" s="17"/>
      <c r="AR134" s="34"/>
      <c r="AS134" s="17"/>
      <c r="AT134" s="35"/>
      <c r="AU134" s="35"/>
    </row>
    <row r="135" spans="1:47" s="15" customFormat="1" ht="20.100000000000001" customHeight="1" x14ac:dyDescent="0.25">
      <c r="A135" s="98" t="s">
        <v>854</v>
      </c>
      <c r="B135" s="243"/>
      <c r="C135" s="81"/>
      <c r="D135" s="147" t="s">
        <v>67</v>
      </c>
      <c r="E135" s="83"/>
      <c r="F135" s="83"/>
      <c r="G135" s="83"/>
      <c r="H135" s="83"/>
      <c r="I135" s="83"/>
      <c r="J135" s="85" t="s">
        <v>887</v>
      </c>
      <c r="K135" s="86">
        <v>0.125</v>
      </c>
      <c r="L135" s="85"/>
      <c r="M135" s="86"/>
      <c r="N135" s="87"/>
      <c r="O135" s="87"/>
      <c r="P135" s="88"/>
      <c r="Q135" s="89" t="s">
        <v>82</v>
      </c>
      <c r="R135" s="85"/>
      <c r="S135" s="87"/>
      <c r="T135" s="85"/>
      <c r="U135" s="135"/>
      <c r="V135" s="90"/>
      <c r="W135" s="87"/>
      <c r="X135" s="84"/>
      <c r="Y135" s="78">
        <v>1.5</v>
      </c>
      <c r="Z135" s="79"/>
      <c r="AA135" s="79">
        <v>3</v>
      </c>
      <c r="AB135" s="93"/>
      <c r="AC135" s="91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263" t="s">
        <v>50</v>
      </c>
      <c r="AO135" s="93"/>
      <c r="AQ135" s="17">
        <f>SUM(Y135:AB135)</f>
        <v>4.5</v>
      </c>
      <c r="AR135" s="34"/>
      <c r="AS135" s="17"/>
      <c r="AT135" s="35"/>
      <c r="AU135" s="35"/>
    </row>
    <row r="136" spans="1:47" s="15" customFormat="1" ht="20.100000000000001" customHeight="1" x14ac:dyDescent="0.25">
      <c r="A136" s="433"/>
      <c r="B136" s="273"/>
      <c r="C136" s="104"/>
      <c r="D136" s="148" t="s">
        <v>640</v>
      </c>
      <c r="E136" s="106" t="s">
        <v>620</v>
      </c>
      <c r="F136" s="106"/>
      <c r="G136" s="113" t="s">
        <v>34</v>
      </c>
      <c r="H136" s="106">
        <v>3</v>
      </c>
      <c r="I136" s="106">
        <v>1</v>
      </c>
      <c r="J136" s="107"/>
      <c r="K136" s="108"/>
      <c r="L136" s="107"/>
      <c r="M136" s="108"/>
      <c r="N136" s="109"/>
      <c r="O136" s="109"/>
      <c r="P136" s="110" t="s">
        <v>41</v>
      </c>
      <c r="Q136" s="134" t="s">
        <v>9</v>
      </c>
      <c r="R136" s="209" t="s">
        <v>783</v>
      </c>
      <c r="S136" s="111"/>
      <c r="T136" s="107"/>
      <c r="U136" s="136"/>
      <c r="V136" s="112"/>
      <c r="W136" s="109"/>
      <c r="X136" s="113" t="s">
        <v>41</v>
      </c>
      <c r="Y136" s="394">
        <f>SUM(Y137:Y140)</f>
        <v>1.5</v>
      </c>
      <c r="Z136" s="394">
        <f t="shared" ref="Z136:AB136" si="3">SUM(Z137:Z140)</f>
        <v>0</v>
      </c>
      <c r="AA136" s="394">
        <f t="shared" si="3"/>
        <v>21</v>
      </c>
      <c r="AB136" s="394">
        <f t="shared" si="3"/>
        <v>0</v>
      </c>
      <c r="AC136" s="114"/>
      <c r="AD136" s="116" t="s">
        <v>599</v>
      </c>
      <c r="AE136" s="116"/>
      <c r="AF136" s="116"/>
      <c r="AG136" s="116"/>
      <c r="AH136" s="116"/>
      <c r="AI136" s="116" t="s">
        <v>599</v>
      </c>
      <c r="AJ136" s="116"/>
      <c r="AK136" s="116"/>
      <c r="AL136" s="116"/>
      <c r="AM136" s="116"/>
      <c r="AN136" s="260"/>
      <c r="AO136" s="115"/>
      <c r="AQ136" s="17">
        <f>AQ140+AQ137</f>
        <v>22.5</v>
      </c>
      <c r="AR136" s="34">
        <f>AQ136/H136</f>
        <v>7.5</v>
      </c>
      <c r="AS136" s="17"/>
      <c r="AT136" s="35">
        <f>K137+K138+K140+M137+M138+M140+K139</f>
        <v>1</v>
      </c>
      <c r="AU136" s="35">
        <f>S137+S138+S140+U137+U138+U140+S139+U139</f>
        <v>0.75</v>
      </c>
    </row>
    <row r="137" spans="1:47" s="15" customFormat="1" ht="20.100000000000001" customHeight="1" x14ac:dyDescent="0.25">
      <c r="A137" s="98" t="s">
        <v>372</v>
      </c>
      <c r="B137" s="244"/>
      <c r="C137" s="161"/>
      <c r="D137" s="147" t="s">
        <v>426</v>
      </c>
      <c r="E137" s="71"/>
      <c r="F137" s="71"/>
      <c r="G137" s="72"/>
      <c r="H137" s="71"/>
      <c r="I137" s="71"/>
      <c r="J137" s="73" t="s">
        <v>79</v>
      </c>
      <c r="K137" s="74">
        <v>0.375</v>
      </c>
      <c r="L137" s="73"/>
      <c r="M137" s="74"/>
      <c r="N137" s="75"/>
      <c r="O137" s="75"/>
      <c r="P137" s="16"/>
      <c r="Q137" s="76"/>
      <c r="R137" s="73" t="s">
        <v>82</v>
      </c>
      <c r="S137" s="74">
        <v>0.375</v>
      </c>
      <c r="T137" s="73" t="s">
        <v>34</v>
      </c>
      <c r="U137" s="74">
        <v>0.375</v>
      </c>
      <c r="V137" s="77"/>
      <c r="W137" s="75"/>
      <c r="X137" s="72"/>
      <c r="Y137" s="78"/>
      <c r="Z137" s="79"/>
      <c r="AA137" s="79">
        <v>18</v>
      </c>
      <c r="AB137" s="80"/>
      <c r="AC137" s="78"/>
      <c r="AD137" s="79" t="s">
        <v>599</v>
      </c>
      <c r="AE137" s="79"/>
      <c r="AF137" s="79"/>
      <c r="AG137" s="79"/>
      <c r="AH137" s="79"/>
      <c r="AI137" s="79" t="s">
        <v>599</v>
      </c>
      <c r="AJ137" s="79"/>
      <c r="AK137" s="79"/>
      <c r="AL137" s="79"/>
      <c r="AM137" s="79"/>
      <c r="AN137" s="139"/>
      <c r="AO137" s="80"/>
      <c r="AQ137" s="17">
        <f>SUM(Y137:AB137)</f>
        <v>18</v>
      </c>
      <c r="AR137" s="34"/>
      <c r="AS137" s="17"/>
      <c r="AT137" s="35"/>
      <c r="AU137" s="35"/>
    </row>
    <row r="138" spans="1:47" s="15" customFormat="1" ht="20.100000000000001" customHeight="1" x14ac:dyDescent="0.25">
      <c r="A138" s="98"/>
      <c r="B138" s="244"/>
      <c r="C138" s="161"/>
      <c r="D138" s="147" t="s">
        <v>426</v>
      </c>
      <c r="E138" s="71"/>
      <c r="F138" s="71"/>
      <c r="G138" s="72"/>
      <c r="H138" s="71"/>
      <c r="I138" s="71"/>
      <c r="J138" s="73" t="s">
        <v>34</v>
      </c>
      <c r="K138" s="74">
        <v>0.375</v>
      </c>
      <c r="L138" s="73"/>
      <c r="M138" s="74"/>
      <c r="N138" s="75"/>
      <c r="O138" s="75"/>
      <c r="P138" s="16"/>
      <c r="Q138" s="76"/>
      <c r="R138" s="73" t="s">
        <v>9</v>
      </c>
      <c r="S138" s="137"/>
      <c r="T138" s="73"/>
      <c r="U138" s="138"/>
      <c r="V138" s="77"/>
      <c r="W138" s="75"/>
      <c r="X138" s="72"/>
      <c r="Y138" s="78"/>
      <c r="Z138" s="79"/>
      <c r="AA138" s="79"/>
      <c r="AB138" s="80"/>
      <c r="AC138" s="78"/>
      <c r="AD138" s="79" t="s">
        <v>599</v>
      </c>
      <c r="AE138" s="79"/>
      <c r="AF138" s="79"/>
      <c r="AG138" s="79"/>
      <c r="AH138" s="79"/>
      <c r="AI138" s="79" t="s">
        <v>599</v>
      </c>
      <c r="AJ138" s="79"/>
      <c r="AK138" s="79"/>
      <c r="AL138" s="79"/>
      <c r="AM138" s="79"/>
      <c r="AN138" s="139"/>
      <c r="AO138" s="80"/>
      <c r="AQ138" s="17"/>
      <c r="AR138" s="34"/>
      <c r="AS138" s="17"/>
      <c r="AT138" s="35"/>
      <c r="AU138" s="35"/>
    </row>
    <row r="139" spans="1:47" s="15" customFormat="1" ht="20.100000000000001" customHeight="1" x14ac:dyDescent="0.25">
      <c r="A139" s="98"/>
      <c r="B139" s="244"/>
      <c r="C139" s="161"/>
      <c r="D139" s="147" t="s">
        <v>67</v>
      </c>
      <c r="E139" s="71"/>
      <c r="F139" s="71"/>
      <c r="G139" s="72"/>
      <c r="H139" s="71"/>
      <c r="I139" s="71"/>
      <c r="J139" s="73" t="s">
        <v>820</v>
      </c>
      <c r="K139" s="74">
        <v>0.125</v>
      </c>
      <c r="L139" s="73"/>
      <c r="M139" s="74"/>
      <c r="N139" s="75"/>
      <c r="O139" s="75"/>
      <c r="P139" s="16"/>
      <c r="Q139" s="76" t="s">
        <v>82</v>
      </c>
      <c r="R139" s="73"/>
      <c r="S139" s="137"/>
      <c r="T139" s="73"/>
      <c r="U139" s="138"/>
      <c r="V139" s="77"/>
      <c r="W139" s="75"/>
      <c r="X139" s="72"/>
      <c r="Y139" s="78"/>
      <c r="Z139" s="79"/>
      <c r="AA139" s="79"/>
      <c r="AB139" s="80"/>
      <c r="AC139" s="78"/>
      <c r="AD139" s="79" t="s">
        <v>50</v>
      </c>
      <c r="AE139" s="79"/>
      <c r="AF139" s="79"/>
      <c r="AG139" s="79"/>
      <c r="AH139" s="79"/>
      <c r="AI139" s="79" t="s">
        <v>50</v>
      </c>
      <c r="AJ139" s="79"/>
      <c r="AK139" s="79"/>
      <c r="AL139" s="79"/>
      <c r="AM139" s="79"/>
      <c r="AN139" s="139"/>
      <c r="AO139" s="80"/>
      <c r="AQ139" s="17"/>
      <c r="AR139" s="34"/>
      <c r="AS139" s="17"/>
      <c r="AT139" s="35"/>
      <c r="AU139" s="35"/>
    </row>
    <row r="140" spans="1:47" s="15" customFormat="1" ht="20.100000000000001" customHeight="1" x14ac:dyDescent="0.25">
      <c r="A140" s="98" t="s">
        <v>854</v>
      </c>
      <c r="B140" s="244"/>
      <c r="C140" s="271"/>
      <c r="D140" s="147" t="s">
        <v>67</v>
      </c>
      <c r="E140" s="71"/>
      <c r="F140" s="71"/>
      <c r="G140" s="72"/>
      <c r="H140" s="71"/>
      <c r="I140" s="71"/>
      <c r="J140" s="85" t="s">
        <v>887</v>
      </c>
      <c r="K140" s="86">
        <v>0.125</v>
      </c>
      <c r="L140" s="85"/>
      <c r="M140" s="86"/>
      <c r="N140" s="87"/>
      <c r="O140" s="87"/>
      <c r="P140" s="88"/>
      <c r="Q140" s="89" t="s">
        <v>82</v>
      </c>
      <c r="R140" s="73"/>
      <c r="S140" s="137"/>
      <c r="T140" s="73"/>
      <c r="U140" s="138"/>
      <c r="V140" s="77"/>
      <c r="W140" s="75"/>
      <c r="X140" s="72"/>
      <c r="Y140" s="78">
        <v>1.5</v>
      </c>
      <c r="Z140" s="79"/>
      <c r="AA140" s="79">
        <v>3</v>
      </c>
      <c r="AB140" s="80"/>
      <c r="AC140" s="78"/>
      <c r="AD140" s="79" t="s">
        <v>50</v>
      </c>
      <c r="AE140" s="79"/>
      <c r="AF140" s="79"/>
      <c r="AG140" s="79"/>
      <c r="AH140" s="79"/>
      <c r="AI140" s="79" t="s">
        <v>50</v>
      </c>
      <c r="AJ140" s="79"/>
      <c r="AK140" s="79"/>
      <c r="AL140" s="79"/>
      <c r="AM140" s="79"/>
      <c r="AN140" s="139"/>
      <c r="AO140" s="80"/>
      <c r="AQ140" s="17">
        <f>SUM(Y140:AB140)</f>
        <v>4.5</v>
      </c>
      <c r="AR140" s="34"/>
      <c r="AS140" s="17"/>
      <c r="AT140" s="35"/>
      <c r="AU140" s="35"/>
    </row>
    <row r="141" spans="1:47" s="15" customFormat="1" ht="20.100000000000001" customHeight="1" x14ac:dyDescent="0.25">
      <c r="A141" s="101" t="s">
        <v>347</v>
      </c>
      <c r="B141" s="245"/>
      <c r="C141" s="104"/>
      <c r="D141" s="105" t="s">
        <v>641</v>
      </c>
      <c r="E141" s="106" t="s">
        <v>616</v>
      </c>
      <c r="F141" s="106"/>
      <c r="G141" s="106" t="s">
        <v>34</v>
      </c>
      <c r="H141" s="106">
        <v>3</v>
      </c>
      <c r="I141" s="106">
        <v>1</v>
      </c>
      <c r="J141" s="107" t="s">
        <v>819</v>
      </c>
      <c r="K141" s="108">
        <v>0.5</v>
      </c>
      <c r="L141" s="107"/>
      <c r="M141" s="108"/>
      <c r="N141" s="109"/>
      <c r="O141" s="109"/>
      <c r="P141" s="110" t="s">
        <v>41</v>
      </c>
      <c r="Q141" s="134" t="s">
        <v>9</v>
      </c>
      <c r="R141" s="107" t="s">
        <v>82</v>
      </c>
      <c r="S141" s="111">
        <v>0.5</v>
      </c>
      <c r="T141" s="107" t="s">
        <v>743</v>
      </c>
      <c r="U141" s="136">
        <v>0.5</v>
      </c>
      <c r="V141" s="112"/>
      <c r="W141" s="109"/>
      <c r="X141" s="113" t="s">
        <v>41</v>
      </c>
      <c r="Y141" s="114"/>
      <c r="Z141" s="116"/>
      <c r="AA141" s="116">
        <v>9</v>
      </c>
      <c r="AB141" s="115"/>
      <c r="AC141" s="114"/>
      <c r="AD141" s="116"/>
      <c r="AE141" s="116" t="s">
        <v>599</v>
      </c>
      <c r="AF141" s="116"/>
      <c r="AG141" s="116"/>
      <c r="AH141" s="116"/>
      <c r="AI141" s="116"/>
      <c r="AJ141" s="116"/>
      <c r="AK141" s="116"/>
      <c r="AL141" s="116" t="s">
        <v>599</v>
      </c>
      <c r="AM141" s="116"/>
      <c r="AN141" s="260"/>
      <c r="AO141" s="115"/>
      <c r="AQ141" s="17">
        <f>SUM(Y141:AB141)</f>
        <v>9</v>
      </c>
      <c r="AR141" s="34">
        <f>AQ141/H141</f>
        <v>3</v>
      </c>
      <c r="AS141" s="17"/>
      <c r="AT141" s="35">
        <f>K141+K142+M141</f>
        <v>1</v>
      </c>
      <c r="AU141" s="35">
        <f>S141+S142+U141</f>
        <v>1</v>
      </c>
    </row>
    <row r="142" spans="1:47" s="15" customFormat="1" ht="20.100000000000001" customHeight="1" thickBot="1" x14ac:dyDescent="0.3">
      <c r="A142" s="434"/>
      <c r="B142" s="275"/>
      <c r="C142" s="276"/>
      <c r="D142" s="277"/>
      <c r="E142" s="30"/>
      <c r="F142" s="30"/>
      <c r="G142" s="30"/>
      <c r="H142" s="30"/>
      <c r="I142" s="30"/>
      <c r="J142" s="278" t="s">
        <v>79</v>
      </c>
      <c r="K142" s="279">
        <v>0.5</v>
      </c>
      <c r="L142" s="278"/>
      <c r="M142" s="279"/>
      <c r="N142" s="31"/>
      <c r="O142" s="31"/>
      <c r="P142" s="251"/>
      <c r="Q142" s="252"/>
      <c r="R142" s="278" t="s">
        <v>9</v>
      </c>
      <c r="S142" s="280"/>
      <c r="T142" s="278"/>
      <c r="U142" s="281"/>
      <c r="V142" s="282"/>
      <c r="W142" s="31"/>
      <c r="X142" s="253"/>
      <c r="Y142" s="283"/>
      <c r="Z142" s="284"/>
      <c r="AA142" s="284"/>
      <c r="AB142" s="285"/>
      <c r="AC142" s="283"/>
      <c r="AD142" s="284"/>
      <c r="AE142" s="284" t="s">
        <v>599</v>
      </c>
      <c r="AF142" s="284"/>
      <c r="AG142" s="284"/>
      <c r="AH142" s="284"/>
      <c r="AI142" s="284"/>
      <c r="AJ142" s="284"/>
      <c r="AK142" s="284"/>
      <c r="AL142" s="284" t="s">
        <v>599</v>
      </c>
      <c r="AM142" s="284"/>
      <c r="AN142" s="407"/>
      <c r="AO142" s="285"/>
      <c r="AQ142" s="17"/>
      <c r="AR142" s="34"/>
      <c r="AS142" s="17"/>
      <c r="AT142" s="35"/>
      <c r="AU142" s="35"/>
    </row>
    <row r="143" spans="1:47" ht="20.100000000000001" customHeight="1" thickBot="1" x14ac:dyDescent="0.3">
      <c r="A143" s="435"/>
      <c r="B143" s="218"/>
      <c r="C143" s="160"/>
      <c r="D143" s="598" t="s">
        <v>4</v>
      </c>
      <c r="E143" s="599"/>
      <c r="F143" s="599"/>
      <c r="G143" s="600"/>
      <c r="H143" s="219"/>
      <c r="I143" s="220"/>
      <c r="J143" s="601"/>
      <c r="K143" s="601"/>
      <c r="L143" s="601"/>
      <c r="M143" s="601"/>
      <c r="N143" s="221"/>
      <c r="O143" s="221"/>
      <c r="P143" s="421"/>
      <c r="Q143" s="421"/>
      <c r="R143" s="602"/>
      <c r="S143" s="602"/>
      <c r="T143" s="602"/>
      <c r="U143" s="603"/>
      <c r="V143" s="604"/>
      <c r="W143" s="601"/>
      <c r="X143" s="605"/>
      <c r="Y143" s="398">
        <f>SUM(Y14:Y142)</f>
        <v>586.5</v>
      </c>
      <c r="Z143" s="399">
        <f>SUM(Z14:Z142)</f>
        <v>214</v>
      </c>
      <c r="AA143" s="399">
        <f>SUM(AA14:AA142)</f>
        <v>980.5</v>
      </c>
      <c r="AB143" s="400">
        <f>SUM(AB14:AB142)</f>
        <v>644</v>
      </c>
      <c r="AC143" s="422"/>
      <c r="AD143" s="422"/>
      <c r="AE143" s="422"/>
      <c r="AF143" s="422"/>
      <c r="AG143" s="422"/>
      <c r="AH143" s="422"/>
      <c r="AI143" s="422"/>
      <c r="AJ143" s="422"/>
      <c r="AK143" s="422"/>
      <c r="AL143" s="422"/>
      <c r="AM143" s="422"/>
      <c r="AN143" s="422"/>
      <c r="AO143" s="422"/>
    </row>
    <row r="144" spans="1:47" ht="20.100000000000001" customHeight="1" x14ac:dyDescent="0.25">
      <c r="A144" s="436"/>
      <c r="B144" s="247"/>
      <c r="C144" s="225"/>
      <c r="D144" s="12" t="s">
        <v>418</v>
      </c>
      <c r="E144" s="152" t="s">
        <v>845</v>
      </c>
      <c r="F144" s="248"/>
      <c r="G144" s="248"/>
      <c r="H144" s="228"/>
      <c r="I144" s="228"/>
      <c r="J144" s="20"/>
      <c r="K144" s="20"/>
      <c r="L144" s="20"/>
      <c r="M144" s="20"/>
      <c r="N144" s="21"/>
      <c r="O144" s="21"/>
      <c r="P144" s="20"/>
      <c r="Q144" s="20"/>
      <c r="R144" s="249"/>
      <c r="S144" s="249"/>
      <c r="T144" s="249"/>
      <c r="U144" s="249"/>
      <c r="V144" s="20"/>
      <c r="W144" s="20"/>
      <c r="X144" s="20"/>
      <c r="Y144" s="250"/>
      <c r="Z144" s="250"/>
      <c r="AA144" s="250"/>
      <c r="AB144" s="25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7" ht="20.100000000000001" customHeight="1" x14ac:dyDescent="0.25">
      <c r="A145" s="437"/>
      <c r="B145" s="29"/>
      <c r="D145" s="227"/>
      <c r="E145" s="14" t="s">
        <v>835</v>
      </c>
      <c r="J145" s="23"/>
      <c r="K145" s="24"/>
      <c r="L145" s="23"/>
      <c r="M145" s="24"/>
      <c r="N145" s="24"/>
      <c r="O145" s="24"/>
      <c r="P145" s="23"/>
      <c r="Q145" s="23"/>
      <c r="R145" s="23"/>
      <c r="S145" s="24"/>
      <c r="T145" s="25"/>
      <c r="U145" s="24"/>
      <c r="V145" s="24"/>
      <c r="W145" s="24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</row>
    <row r="146" spans="1:47" ht="20.100000000000001" customHeight="1" x14ac:dyDescent="0.25">
      <c r="A146" s="437"/>
      <c r="B146" s="29"/>
      <c r="E146" s="14" t="s">
        <v>836</v>
      </c>
      <c r="J146" s="23"/>
      <c r="K146" s="24"/>
      <c r="L146" s="23"/>
      <c r="M146" s="24"/>
      <c r="N146" s="24"/>
      <c r="O146" s="24"/>
      <c r="P146" s="23"/>
      <c r="Q146" s="23"/>
      <c r="R146" s="23"/>
      <c r="S146" s="24"/>
      <c r="T146" s="25"/>
      <c r="U146" s="24"/>
      <c r="V146" s="24"/>
      <c r="W146" s="24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</row>
    <row r="147" spans="1:47" ht="20.100000000000001" customHeight="1" x14ac:dyDescent="0.25">
      <c r="A147" s="437"/>
      <c r="B147" s="29"/>
      <c r="E147" s="14" t="s">
        <v>888</v>
      </c>
      <c r="J147" s="23"/>
      <c r="K147" s="24"/>
      <c r="L147" s="23"/>
      <c r="M147" s="24"/>
      <c r="N147" s="24"/>
      <c r="O147" s="24"/>
      <c r="P147" s="23"/>
      <c r="Q147" s="23"/>
      <c r="R147" s="23"/>
      <c r="S147" s="24"/>
      <c r="T147" s="25"/>
      <c r="U147" s="24"/>
      <c r="V147" s="24"/>
      <c r="W147" s="24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</row>
    <row r="148" spans="1:47" ht="20.100000000000001" customHeight="1" x14ac:dyDescent="0.25">
      <c r="A148" s="437"/>
      <c r="B148" s="29"/>
      <c r="E148" s="14" t="s">
        <v>440</v>
      </c>
      <c r="J148" s="23"/>
      <c r="K148" s="24"/>
      <c r="L148" s="23"/>
      <c r="M148" s="24"/>
      <c r="N148" s="24"/>
      <c r="O148" s="24"/>
      <c r="P148" s="23"/>
      <c r="Q148" s="23"/>
      <c r="R148" s="23"/>
      <c r="S148" s="24"/>
      <c r="T148" s="25"/>
      <c r="U148" s="24"/>
      <c r="V148" s="24"/>
      <c r="W148" s="24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</row>
    <row r="149" spans="1:47" s="25" customFormat="1" ht="20.100000000000001" customHeight="1" x14ac:dyDescent="0.25">
      <c r="A149" s="438"/>
      <c r="B149" s="19"/>
      <c r="C149" s="19"/>
      <c r="E149" s="179"/>
      <c r="F149" s="23"/>
      <c r="G149" s="23"/>
      <c r="H149" s="23"/>
      <c r="I149" s="23"/>
      <c r="J149" s="23"/>
      <c r="K149" s="24"/>
      <c r="L149" s="23"/>
      <c r="M149" s="24"/>
      <c r="N149" s="24"/>
      <c r="O149" s="24"/>
      <c r="P149" s="23"/>
      <c r="Q149" s="23"/>
      <c r="R149" s="23"/>
      <c r="S149" s="24"/>
      <c r="U149" s="24"/>
      <c r="V149" s="24"/>
      <c r="W149" s="24"/>
      <c r="X149" s="23"/>
      <c r="Y149" s="23"/>
      <c r="Z149" s="23"/>
      <c r="AA149" s="23"/>
      <c r="AB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Q149" s="23"/>
      <c r="AR149" s="68"/>
      <c r="AS149" s="23"/>
      <c r="AT149" s="69"/>
      <c r="AU149" s="69"/>
    </row>
    <row r="150" spans="1:47" s="25" customFormat="1" ht="20.100000000000001" customHeight="1" x14ac:dyDescent="0.25">
      <c r="A150" s="438"/>
      <c r="B150" s="19"/>
      <c r="C150" s="19"/>
      <c r="E150" s="179"/>
      <c r="F150" s="23"/>
      <c r="G150" s="23"/>
      <c r="H150" s="23"/>
      <c r="I150" s="23"/>
      <c r="J150" s="211" t="s">
        <v>522</v>
      </c>
      <c r="K150" s="24"/>
      <c r="L150" s="24"/>
      <c r="M150" s="23"/>
      <c r="N150" s="23"/>
      <c r="O150" s="23"/>
      <c r="P150" s="24"/>
      <c r="R150" s="24"/>
      <c r="S150" s="24"/>
      <c r="T150" s="24"/>
      <c r="X150" s="23"/>
      <c r="Y150" s="23"/>
      <c r="Z150" s="23"/>
      <c r="AA150" s="23"/>
      <c r="AB150" s="23"/>
      <c r="AC150" s="181" t="s">
        <v>517</v>
      </c>
      <c r="AD150" s="23"/>
      <c r="AE150" s="23"/>
      <c r="AF150" s="23"/>
      <c r="AG150" s="23"/>
      <c r="AH150" s="23"/>
      <c r="AI150" s="23"/>
      <c r="AJ150" s="23"/>
      <c r="AK150" s="23"/>
      <c r="AM150" s="23"/>
      <c r="AN150" s="68"/>
      <c r="AO150" s="68"/>
      <c r="AP150" s="23"/>
      <c r="AQ150" s="23"/>
      <c r="AR150" s="23"/>
      <c r="AS150" s="20"/>
      <c r="AT150" s="176"/>
      <c r="AU150" s="176"/>
    </row>
    <row r="151" spans="1:47" s="25" customFormat="1" ht="20.100000000000001" customHeight="1" x14ac:dyDescent="0.25">
      <c r="A151" s="438"/>
      <c r="B151" s="19"/>
      <c r="C151" s="19"/>
      <c r="E151" s="179"/>
      <c r="F151" s="23"/>
      <c r="G151" s="181" t="s">
        <v>69</v>
      </c>
      <c r="H151" s="181">
        <f>H14+H16+H60+H94+H126+((H26+H111)/2)+((H82+H84)/2)</f>
        <v>30</v>
      </c>
      <c r="I151" s="195">
        <f>I14+I16+I60+I94+I126+((I26+I111)/2)+((I82+I84)/2)</f>
        <v>10</v>
      </c>
      <c r="J151" s="195">
        <f>H151+'S1'!I104</f>
        <v>60</v>
      </c>
      <c r="K151" s="24"/>
      <c r="L151" s="24"/>
      <c r="M151" s="23"/>
      <c r="N151" s="23"/>
      <c r="O151" s="23"/>
      <c r="P151" s="24"/>
      <c r="R151" s="24"/>
      <c r="S151" s="24"/>
      <c r="T151" s="24"/>
      <c r="X151" s="181" t="s">
        <v>69</v>
      </c>
      <c r="Y151" s="195">
        <f>Y14+Y16+Y60+Y94+Y126+((Y26+Y111)/2)+((Y82+Y84)/2)</f>
        <v>84.75</v>
      </c>
      <c r="Z151" s="195">
        <f>Z14+Z16+Z60+Z94+Z126+((Z26+Z111)/2)+((Z82+Z84)/2)</f>
        <v>23</v>
      </c>
      <c r="AA151" s="195">
        <f>AA14+AA16+AA60+AA94+AA126+((AA26+AA111)/2)+((AA82+AA84)/2)</f>
        <v>103</v>
      </c>
      <c r="AB151" s="195">
        <f>AB14+AB16+AB60+AB94+AB126+((AB26+AB111)/2)+((AB82+AB84)/2)</f>
        <v>55</v>
      </c>
      <c r="AC151" s="195">
        <f t="shared" ref="AC151:AC163" si="4">SUM(Y151:AB151)</f>
        <v>265.75</v>
      </c>
      <c r="AD151" s="23"/>
      <c r="AE151" s="23"/>
      <c r="AF151" s="23"/>
      <c r="AG151" s="23"/>
      <c r="AH151" s="23"/>
      <c r="AI151" s="23"/>
      <c r="AJ151" s="23"/>
      <c r="AK151" s="23"/>
      <c r="AM151" s="23"/>
      <c r="AN151" s="68"/>
      <c r="AO151" s="68"/>
      <c r="AP151" s="181" t="s">
        <v>69</v>
      </c>
      <c r="AQ151" s="217">
        <f t="shared" ref="AQ151:AR151" si="5">AQ14+AQ16+AQ60+AQ94+AQ126+((AQ26+AQ111)/2)+((AQ82+AQ84)/2)</f>
        <v>265.75</v>
      </c>
      <c r="AR151" s="217">
        <f t="shared" si="5"/>
        <v>61.375</v>
      </c>
      <c r="AS151" s="183"/>
      <c r="AT151" s="183"/>
      <c r="AU151" s="183"/>
    </row>
    <row r="152" spans="1:47" s="25" customFormat="1" ht="20.100000000000001" customHeight="1" x14ac:dyDescent="0.25">
      <c r="A152" s="438"/>
      <c r="B152" s="19"/>
      <c r="C152" s="19"/>
      <c r="E152" s="179"/>
      <c r="F152" s="23"/>
      <c r="G152" s="181" t="s">
        <v>512</v>
      </c>
      <c r="H152" s="181">
        <f>H18+H20+H30+H71+H106+H136+((H88+H90)/2)</f>
        <v>30</v>
      </c>
      <c r="I152" s="195">
        <f>I18+I20+I30+I71+I106+I136+((I88+I90)/2)</f>
        <v>10</v>
      </c>
      <c r="J152" s="195">
        <f>H152+'S1'!I105</f>
        <v>60</v>
      </c>
      <c r="K152" s="24"/>
      <c r="L152" s="24"/>
      <c r="M152" s="23"/>
      <c r="N152" s="23"/>
      <c r="O152" s="23"/>
      <c r="P152" s="24"/>
      <c r="R152" s="24"/>
      <c r="S152" s="24"/>
      <c r="T152" s="24"/>
      <c r="X152" s="181" t="s">
        <v>512</v>
      </c>
      <c r="Y152" s="195">
        <f>Y18+Y20+Y30+Y71+Y106+Y136+((Y88+Y90)/2)</f>
        <v>85.5</v>
      </c>
      <c r="Z152" s="195">
        <f>Z18+Z20+Z30+Z71+Z106+Z136+((Z88+Z90)/2)</f>
        <v>23</v>
      </c>
      <c r="AA152" s="195">
        <f>AA18+AA20+AA30+AA71+AA106+AA136+((AA88+AA90)/2)</f>
        <v>119.5</v>
      </c>
      <c r="AB152" s="195">
        <f>AB18+AB20+AB30+AB71+AB106+AB136+((AB88+AB90)/2)</f>
        <v>43.5</v>
      </c>
      <c r="AC152" s="195">
        <f t="shared" si="4"/>
        <v>271.5</v>
      </c>
      <c r="AD152" s="23"/>
      <c r="AE152" s="23"/>
      <c r="AF152" s="23"/>
      <c r="AG152" s="23"/>
      <c r="AH152" s="23"/>
      <c r="AI152" s="23"/>
      <c r="AJ152" s="23"/>
      <c r="AK152" s="23"/>
      <c r="AM152" s="23"/>
      <c r="AN152" s="68"/>
      <c r="AO152" s="68"/>
      <c r="AP152" s="181" t="s">
        <v>512</v>
      </c>
      <c r="AQ152" s="217">
        <f t="shared" ref="AQ152:AR152" si="6">AQ18+AQ20+AQ30+AQ71+AQ106+AQ136+((AQ88+AQ90)/2)</f>
        <v>271.5</v>
      </c>
      <c r="AR152" s="217">
        <f t="shared" si="6"/>
        <v>63.833333333333336</v>
      </c>
      <c r="AS152" s="22"/>
      <c r="AT152" s="176"/>
      <c r="AU152" s="176"/>
    </row>
    <row r="153" spans="1:47" s="25" customFormat="1" ht="20.100000000000001" customHeight="1" x14ac:dyDescent="0.25">
      <c r="A153" s="438"/>
      <c r="B153" s="19"/>
      <c r="C153" s="19"/>
      <c r="E153" s="179"/>
      <c r="F153" s="23"/>
      <c r="G153" s="181" t="s">
        <v>71</v>
      </c>
      <c r="H153" s="181">
        <f>H22+H24+H94+H141+((H14+H58)/2)+((H48+H65)/2)+((H82+H86)/2)</f>
        <v>30</v>
      </c>
      <c r="I153" s="195">
        <f>I22+I24+I94+I141+((I14+I58)/2)+((I48+I65)/2)+((I82+I86)/2)</f>
        <v>10</v>
      </c>
      <c r="J153" s="195">
        <f>H153+'S1'!I106</f>
        <v>60</v>
      </c>
      <c r="K153" s="24"/>
      <c r="L153" s="24"/>
      <c r="M153" s="23"/>
      <c r="N153" s="23"/>
      <c r="O153" s="23"/>
      <c r="P153" s="24"/>
      <c r="R153" s="24"/>
      <c r="S153" s="24"/>
      <c r="T153" s="24"/>
      <c r="X153" s="181" t="s">
        <v>71</v>
      </c>
      <c r="Y153" s="195">
        <f>Y22+Y24+Y94+Y141+((Y14+Y58)/2)+((Y48+Y65)/2)+((Y82+Y86)/2)</f>
        <v>39.75</v>
      </c>
      <c r="Z153" s="195">
        <f>Z22+Z24+Z94+Z141+((Z14+Z58)/2)+((Z48+Z65)/2)+((Z82+Z86)/2)</f>
        <v>75.75</v>
      </c>
      <c r="AA153" s="195">
        <f>AA22+AA24+AA94+AA141+((AA14+AA58)/2)+((AA48+AA65)/2)+((AA82+AA86)/2)</f>
        <v>70.5</v>
      </c>
      <c r="AB153" s="195">
        <f>AB22+AB24+AB94+AB141+((AB14+AB58)/2)+((AB48+AB65)/2)+((AB82+AB86)/2)</f>
        <v>70</v>
      </c>
      <c r="AC153" s="195">
        <f t="shared" si="4"/>
        <v>256</v>
      </c>
      <c r="AD153" s="23"/>
      <c r="AE153" s="23"/>
      <c r="AF153" s="23"/>
      <c r="AG153" s="23"/>
      <c r="AH153" s="23"/>
      <c r="AI153" s="23"/>
      <c r="AJ153" s="23"/>
      <c r="AK153" s="23"/>
      <c r="AM153" s="23"/>
      <c r="AN153" s="68"/>
      <c r="AO153" s="68"/>
      <c r="AP153" s="181" t="s">
        <v>71</v>
      </c>
      <c r="AQ153" s="217">
        <f t="shared" ref="AQ153:AR153" si="7">AQ22+AQ24+AQ94+AQ141+((AQ14+AQ58)/2)+((AQ48+AQ65)/2)+((AQ82+AQ86)/2)</f>
        <v>256</v>
      </c>
      <c r="AR153" s="217">
        <f t="shared" si="7"/>
        <v>58.416666666666657</v>
      </c>
      <c r="AS153" s="22"/>
      <c r="AT153" s="176"/>
      <c r="AU153" s="176"/>
    </row>
    <row r="154" spans="1:47" s="25" customFormat="1" ht="20.100000000000001" customHeight="1" x14ac:dyDescent="0.25">
      <c r="A154" s="438"/>
      <c r="B154" s="19"/>
      <c r="C154" s="19"/>
      <c r="E154" s="179"/>
      <c r="F154" s="23"/>
      <c r="G154" s="181" t="s">
        <v>513</v>
      </c>
      <c r="H154" s="181">
        <f>H18+H24+H28+H46+H65+H106</f>
        <v>30</v>
      </c>
      <c r="I154" s="195">
        <f>I18+I24+I28+I46+I65+I106</f>
        <v>10</v>
      </c>
      <c r="J154" s="195">
        <f>H154+'S1'!I107</f>
        <v>60</v>
      </c>
      <c r="K154" s="24"/>
      <c r="L154" s="24"/>
      <c r="M154" s="23"/>
      <c r="N154" s="23"/>
      <c r="O154" s="23"/>
      <c r="P154" s="24"/>
      <c r="R154" s="24"/>
      <c r="S154" s="24"/>
      <c r="T154" s="24"/>
      <c r="X154" s="181" t="s">
        <v>513</v>
      </c>
      <c r="Y154" s="195">
        <f>Y18+Y24+Y28+Y46+Y65+Y106</f>
        <v>51</v>
      </c>
      <c r="Z154" s="195">
        <f>Z18+Z24+Z28+Z46+Z65+Z106</f>
        <v>78</v>
      </c>
      <c r="AA154" s="195">
        <f>AA18+AA24+AA28+AA46+AA65+AA106</f>
        <v>81</v>
      </c>
      <c r="AB154" s="195">
        <f>AB18+AB24+AB28+AB46+AB65+AB106</f>
        <v>66</v>
      </c>
      <c r="AC154" s="195">
        <f t="shared" si="4"/>
        <v>276</v>
      </c>
      <c r="AD154" s="23"/>
      <c r="AE154" s="23"/>
      <c r="AF154" s="23"/>
      <c r="AG154" s="23"/>
      <c r="AH154" s="23"/>
      <c r="AI154" s="23"/>
      <c r="AJ154" s="23"/>
      <c r="AK154" s="23"/>
      <c r="AM154" s="23"/>
      <c r="AN154" s="68"/>
      <c r="AO154" s="68"/>
      <c r="AP154" s="181" t="s">
        <v>513</v>
      </c>
      <c r="AQ154" s="217">
        <f t="shared" ref="AQ154:AR154" si="8">AQ18+AQ24+AQ28+AQ46+AQ65+AQ106</f>
        <v>276</v>
      </c>
      <c r="AR154" s="217">
        <f t="shared" si="8"/>
        <v>54.583333333333329</v>
      </c>
      <c r="AS154" s="22"/>
      <c r="AT154" s="176"/>
      <c r="AU154" s="176"/>
    </row>
    <row r="155" spans="1:47" s="25" customFormat="1" ht="20.100000000000001" customHeight="1" x14ac:dyDescent="0.25">
      <c r="A155" s="438"/>
      <c r="B155" s="19"/>
      <c r="C155" s="19"/>
      <c r="E155" s="179"/>
      <c r="F155" s="23"/>
      <c r="G155" s="181" t="s">
        <v>72</v>
      </c>
      <c r="H155" s="181">
        <f>H67+H80+H97+H126+H123+((H22+H38+H99+H115)/4)</f>
        <v>30</v>
      </c>
      <c r="I155" s="195">
        <f>I67+I80+I97+I126+I123+((I22+I38+I99+I115)/4)</f>
        <v>10</v>
      </c>
      <c r="J155" s="195">
        <f>H155+'S1'!I108</f>
        <v>60</v>
      </c>
      <c r="K155" s="24"/>
      <c r="L155" s="24"/>
      <c r="M155" s="23"/>
      <c r="N155" s="23"/>
      <c r="O155" s="23"/>
      <c r="P155" s="24"/>
      <c r="R155" s="24"/>
      <c r="S155" s="24"/>
      <c r="T155" s="24"/>
      <c r="X155" s="181" t="s">
        <v>72</v>
      </c>
      <c r="Y155" s="195">
        <f>Y67+Y80+Y97+Y126+Y123+((Y22+Y38+Y99+Y115)/4)</f>
        <v>67.125</v>
      </c>
      <c r="Z155" s="195">
        <f>Z67+Z80+Z97+Z126+Z123+((Z22+Z38+Z99+Z115)/4)</f>
        <v>0</v>
      </c>
      <c r="AA155" s="195">
        <f>AA67+AA80+AA97+AA126+AA123+((AA22+AA38+AA99+AA115)/4)</f>
        <v>138.375</v>
      </c>
      <c r="AB155" s="195">
        <f>AB67+AB80+AB97+AB126+AB123+((AB22+AB38+AB99+AB115)/4)</f>
        <v>54.25</v>
      </c>
      <c r="AC155" s="195">
        <f t="shared" si="4"/>
        <v>259.75</v>
      </c>
      <c r="AD155" s="23"/>
      <c r="AE155" s="23"/>
      <c r="AF155" s="23"/>
      <c r="AG155" s="23"/>
      <c r="AH155" s="23"/>
      <c r="AI155" s="23"/>
      <c r="AJ155" s="23"/>
      <c r="AK155" s="23"/>
      <c r="AM155" s="23"/>
      <c r="AN155" s="68"/>
      <c r="AO155" s="68"/>
      <c r="AP155" s="181" t="s">
        <v>72</v>
      </c>
      <c r="AQ155" s="217">
        <f t="shared" ref="AQ155:AR155" si="9">AQ67+AQ80+AQ97+AQ126+AQ123+((AQ22+AQ38+AQ99+AQ115)/4)</f>
        <v>259.75</v>
      </c>
      <c r="AR155" s="217">
        <f t="shared" si="9"/>
        <v>49.541666666666671</v>
      </c>
      <c r="AS155" s="22"/>
      <c r="AT155" s="176"/>
      <c r="AU155" s="176"/>
    </row>
    <row r="156" spans="1:47" s="25" customFormat="1" ht="20.100000000000001" customHeight="1" x14ac:dyDescent="0.25">
      <c r="A156" s="438"/>
      <c r="B156" s="19"/>
      <c r="C156" s="19"/>
      <c r="E156" s="179"/>
      <c r="F156" s="23"/>
      <c r="G156" s="181" t="s">
        <v>447</v>
      </c>
      <c r="H156" s="181">
        <f>H67+H80+H97+H101+H126+H123</f>
        <v>30</v>
      </c>
      <c r="I156" s="195">
        <f>I67+I80+I97+I101+I126+I123</f>
        <v>10</v>
      </c>
      <c r="J156" s="195">
        <f>H156+'S1'!I109</f>
        <v>60</v>
      </c>
      <c r="K156" s="24"/>
      <c r="L156" s="24"/>
      <c r="M156" s="23"/>
      <c r="N156" s="23"/>
      <c r="O156" s="23"/>
      <c r="P156" s="24"/>
      <c r="R156" s="24"/>
      <c r="S156" s="24"/>
      <c r="T156" s="24"/>
      <c r="X156" s="181" t="s">
        <v>447</v>
      </c>
      <c r="Y156" s="195">
        <f>Y67+Y80+Y97+Y101+Y126+Y123</f>
        <v>49.5</v>
      </c>
      <c r="Z156" s="195">
        <f>Z67+Z80+Z97+Z101+Z126+Z123</f>
        <v>0</v>
      </c>
      <c r="AA156" s="195">
        <f>AA67+AA80+AA97+AA101+AA126+AA123</f>
        <v>129.5</v>
      </c>
      <c r="AB156" s="195">
        <f>AB67+AB80+AB97+AB101+AB126+AB123</f>
        <v>70</v>
      </c>
      <c r="AC156" s="195">
        <f t="shared" si="4"/>
        <v>249</v>
      </c>
      <c r="AD156" s="23"/>
      <c r="AE156" s="23"/>
      <c r="AF156" s="23"/>
      <c r="AG156" s="23"/>
      <c r="AH156" s="23"/>
      <c r="AI156" s="23"/>
      <c r="AJ156" s="23"/>
      <c r="AK156" s="23"/>
      <c r="AM156" s="23"/>
      <c r="AN156" s="68"/>
      <c r="AO156" s="68"/>
      <c r="AP156" s="181" t="s">
        <v>447</v>
      </c>
      <c r="AQ156" s="217">
        <f t="shared" ref="AQ156:AR156" si="10">AQ67+AQ80+AQ97+AQ101+AQ126+AQ123</f>
        <v>249</v>
      </c>
      <c r="AR156" s="217">
        <f t="shared" si="10"/>
        <v>47.750000000000007</v>
      </c>
      <c r="AS156" s="22"/>
      <c r="AT156" s="176"/>
      <c r="AU156" s="176"/>
    </row>
    <row r="157" spans="1:47" s="25" customFormat="1" ht="20.100000000000001" customHeight="1" x14ac:dyDescent="0.25">
      <c r="A157" s="438"/>
      <c r="B157" s="19"/>
      <c r="C157" s="19"/>
      <c r="E157" s="179"/>
      <c r="F157" s="23"/>
      <c r="G157" s="181" t="s">
        <v>514</v>
      </c>
      <c r="H157" s="181">
        <f>H28+H74+H80+H109+H123+H136</f>
        <v>30</v>
      </c>
      <c r="I157" s="195">
        <f>I28+I74+I80+I109+I123+I136</f>
        <v>10</v>
      </c>
      <c r="J157" s="195">
        <f>H157+'S1'!I110</f>
        <v>60</v>
      </c>
      <c r="K157" s="24"/>
      <c r="L157" s="24"/>
      <c r="M157" s="23"/>
      <c r="N157" s="23"/>
      <c r="O157" s="23"/>
      <c r="P157" s="24"/>
      <c r="R157" s="24"/>
      <c r="S157" s="24"/>
      <c r="T157" s="24"/>
      <c r="X157" s="181" t="s">
        <v>514</v>
      </c>
      <c r="Y157" s="195">
        <f>Y28+Y74+Y80+Y109+Y123+Y136</f>
        <v>60</v>
      </c>
      <c r="Z157" s="195">
        <f>Z28+Z74+Z80+Z109+Z123+Z136</f>
        <v>12</v>
      </c>
      <c r="AA157" s="195">
        <f>AA28+AA74+AA80+AA109+AA123+AA136</f>
        <v>151.5</v>
      </c>
      <c r="AB157" s="195">
        <f>AB28+AB74+AB80+AB109+AB123+AB136</f>
        <v>46</v>
      </c>
      <c r="AC157" s="195">
        <f t="shared" si="4"/>
        <v>269.5</v>
      </c>
      <c r="AD157" s="23"/>
      <c r="AE157" s="23"/>
      <c r="AF157" s="23"/>
      <c r="AG157" s="23"/>
      <c r="AH157" s="23"/>
      <c r="AI157" s="23"/>
      <c r="AJ157" s="23"/>
      <c r="AK157" s="23"/>
      <c r="AM157" s="23"/>
      <c r="AN157" s="68"/>
      <c r="AO157" s="68"/>
      <c r="AP157" s="181" t="s">
        <v>514</v>
      </c>
      <c r="AQ157" s="217">
        <f t="shared" ref="AQ157:AR157" si="11">AQ28+AQ74+AQ80+AQ109+AQ123+AQ136</f>
        <v>269.5</v>
      </c>
      <c r="AR157" s="217">
        <f t="shared" si="11"/>
        <v>52.666666666666671</v>
      </c>
      <c r="AS157" s="22"/>
      <c r="AT157" s="176"/>
      <c r="AU157" s="176"/>
    </row>
    <row r="158" spans="1:47" s="25" customFormat="1" ht="20.100000000000001" customHeight="1" x14ac:dyDescent="0.25">
      <c r="A158" s="438"/>
      <c r="B158" s="19"/>
      <c r="C158" s="19"/>
      <c r="E158" s="179"/>
      <c r="F158" s="23"/>
      <c r="G158" s="181" t="s">
        <v>419</v>
      </c>
      <c r="H158" s="181">
        <f>H67+H80+H97+12+3</f>
        <v>33</v>
      </c>
      <c r="I158" s="195">
        <f>I67+I80+I97</f>
        <v>6</v>
      </c>
      <c r="J158" s="195">
        <f>H158+'S1'!I111</f>
        <v>60</v>
      </c>
      <c r="K158" s="24"/>
      <c r="L158" s="24"/>
      <c r="M158" s="23"/>
      <c r="N158" s="23"/>
      <c r="O158" s="23"/>
      <c r="P158" s="24"/>
      <c r="R158" s="24"/>
      <c r="S158" s="24"/>
      <c r="T158" s="24"/>
      <c r="X158" s="181" t="s">
        <v>419</v>
      </c>
      <c r="Y158" s="195">
        <f>Y67+Y80+Y97</f>
        <v>48</v>
      </c>
      <c r="Z158" s="195">
        <f>Z67+Z80+Z97</f>
        <v>0</v>
      </c>
      <c r="AA158" s="195">
        <f>AA67+AA80+AA97</f>
        <v>85.5</v>
      </c>
      <c r="AB158" s="195">
        <f>AB67+AB80+AB97</f>
        <v>34</v>
      </c>
      <c r="AC158" s="195">
        <f t="shared" si="4"/>
        <v>167.5</v>
      </c>
      <c r="AD158" s="23"/>
      <c r="AE158" s="23"/>
      <c r="AF158" s="23"/>
      <c r="AG158" s="23"/>
      <c r="AH158" s="23"/>
      <c r="AI158" s="23"/>
      <c r="AJ158" s="23"/>
      <c r="AK158" s="23"/>
      <c r="AM158" s="23"/>
      <c r="AN158" s="68"/>
      <c r="AO158" s="68"/>
      <c r="AP158" s="181" t="s">
        <v>419</v>
      </c>
      <c r="AQ158" s="217">
        <f t="shared" ref="AQ158:AR158" si="12">AQ67+AQ80+AQ97</f>
        <v>167.5</v>
      </c>
      <c r="AR158" s="217">
        <f t="shared" si="12"/>
        <v>27.916666666666671</v>
      </c>
      <c r="AS158" s="22"/>
      <c r="AT158" s="176"/>
      <c r="AU158" s="176"/>
    </row>
    <row r="159" spans="1:47" s="25" customFormat="1" ht="20.100000000000001" customHeight="1" x14ac:dyDescent="0.25">
      <c r="A159" s="438"/>
      <c r="B159" s="19"/>
      <c r="C159" s="19"/>
      <c r="E159" s="179"/>
      <c r="F159" s="23"/>
      <c r="G159" s="181" t="s">
        <v>73</v>
      </c>
      <c r="H159" s="181">
        <f>H46+H63+H76+H92+H126+((H32+H34+H38)/3)</f>
        <v>30</v>
      </c>
      <c r="I159" s="195">
        <f>I46+I63+I76+I92+I126+((I32+I34+I38)/3)</f>
        <v>10</v>
      </c>
      <c r="J159" s="195">
        <f>H159+'S1'!I112</f>
        <v>60</v>
      </c>
      <c r="K159" s="24"/>
      <c r="L159" s="24"/>
      <c r="M159" s="23"/>
      <c r="N159" s="23"/>
      <c r="O159" s="23"/>
      <c r="P159" s="24"/>
      <c r="R159" s="24"/>
      <c r="S159" s="24"/>
      <c r="T159" s="24"/>
      <c r="X159" s="181" t="s">
        <v>73</v>
      </c>
      <c r="Y159" s="195">
        <f>Y46+Y63+Y76+Y92+Y126+((Y32+Y34+Y38)/3)</f>
        <v>33.5</v>
      </c>
      <c r="Z159" s="195">
        <f>Z46+Z63+Z76+Z92+Z126+((Z32+Z34+Z38)/3)</f>
        <v>52.5</v>
      </c>
      <c r="AA159" s="195">
        <f>AA46+AA63+AA76+AA92+AA126+((AA32+AA34+AA38)/3)</f>
        <v>97</v>
      </c>
      <c r="AB159" s="195">
        <f>AB46+AB63+AB76+AB92+AB126+((AB32+AB34+AB38)/3)</f>
        <v>74.333333333333329</v>
      </c>
      <c r="AC159" s="195">
        <f t="shared" si="4"/>
        <v>257.33333333333331</v>
      </c>
      <c r="AD159" s="23"/>
      <c r="AE159" s="23"/>
      <c r="AF159" s="23"/>
      <c r="AG159" s="23"/>
      <c r="AH159" s="23"/>
      <c r="AI159" s="23"/>
      <c r="AJ159" s="23"/>
      <c r="AK159" s="23"/>
      <c r="AM159" s="23"/>
      <c r="AN159" s="68"/>
      <c r="AO159" s="68"/>
      <c r="AP159" s="181" t="s">
        <v>73</v>
      </c>
      <c r="AQ159" s="217">
        <f t="shared" ref="AQ159:AR159" si="13">AQ46+AQ63+AQ76+AQ92+AQ126+((AQ32+AQ34+AQ38)/3)</f>
        <v>257.33333333333331</v>
      </c>
      <c r="AR159" s="217">
        <f t="shared" si="13"/>
        <v>50.138888888888886</v>
      </c>
      <c r="AS159" s="22"/>
      <c r="AT159" s="176"/>
      <c r="AU159" s="176"/>
    </row>
    <row r="160" spans="1:47" s="25" customFormat="1" ht="20.100000000000001" customHeight="1" x14ac:dyDescent="0.25">
      <c r="A160" s="438"/>
      <c r="B160" s="19"/>
      <c r="C160" s="19"/>
      <c r="E160" s="179"/>
      <c r="F160" s="23"/>
      <c r="G160" s="181" t="s">
        <v>74</v>
      </c>
      <c r="H160" s="181">
        <f>H46+H58+H78+H104+H115+H117+H141</f>
        <v>30</v>
      </c>
      <c r="I160" s="195">
        <f>I46+I58+I78+I104+I115+I117+I141</f>
        <v>10</v>
      </c>
      <c r="J160" s="195">
        <f>H160+'S1'!I113</f>
        <v>60</v>
      </c>
      <c r="K160" s="24"/>
      <c r="L160" s="24"/>
      <c r="M160" s="23"/>
      <c r="N160" s="23"/>
      <c r="O160" s="23"/>
      <c r="P160" s="24"/>
      <c r="R160" s="24"/>
      <c r="S160" s="24"/>
      <c r="T160" s="24"/>
      <c r="X160" s="181" t="s">
        <v>74</v>
      </c>
      <c r="Y160" s="195">
        <f>Y46+Y58+Y78+Y104+Y115+Y117+Y141</f>
        <v>37.5</v>
      </c>
      <c r="Z160" s="195">
        <f>Z46+Z58+Z78+Z104+Z115+Z117+Z141</f>
        <v>43.5</v>
      </c>
      <c r="AA160" s="195">
        <f>AA46+AA58+AA78+AA104+AA115+AA117+AA141</f>
        <v>87</v>
      </c>
      <c r="AB160" s="195">
        <f>AB46+AB58+AB78+AB104+AB115+AB117+AB141</f>
        <v>92.5</v>
      </c>
      <c r="AC160" s="195">
        <f t="shared" si="4"/>
        <v>260.5</v>
      </c>
      <c r="AD160" s="23"/>
      <c r="AE160" s="23"/>
      <c r="AF160" s="23"/>
      <c r="AG160" s="23"/>
      <c r="AH160" s="23"/>
      <c r="AI160" s="23"/>
      <c r="AJ160" s="23"/>
      <c r="AK160" s="23"/>
      <c r="AM160" s="23"/>
      <c r="AN160" s="68"/>
      <c r="AO160" s="68"/>
      <c r="AP160" s="181" t="s">
        <v>74</v>
      </c>
      <c r="AQ160" s="217">
        <f t="shared" ref="AQ160:AR160" si="14">AQ46+AQ58+AQ78+AQ104+AQ115+AQ117+AQ141</f>
        <v>260.5</v>
      </c>
      <c r="AR160" s="217">
        <f t="shared" si="14"/>
        <v>59.833333333333336</v>
      </c>
      <c r="AS160" s="22"/>
      <c r="AT160" s="176"/>
      <c r="AU160" s="176"/>
    </row>
    <row r="161" spans="1:47" s="25" customFormat="1" ht="20.100000000000001" customHeight="1" x14ac:dyDescent="0.25">
      <c r="A161" s="438"/>
      <c r="B161" s="19"/>
      <c r="C161" s="19"/>
      <c r="E161" s="179"/>
      <c r="F161" s="23"/>
      <c r="G161" s="181" t="s">
        <v>75</v>
      </c>
      <c r="H161" s="195">
        <f>H40+H54+H126+((H42+H44+H52+H56+H76+H97)*3/6)</f>
        <v>33</v>
      </c>
      <c r="I161" s="195">
        <f>I40+I54+I126+((I42+I44+I52+I56+I76+I97)*3/6)</f>
        <v>11</v>
      </c>
      <c r="J161" s="195">
        <f>H161+'S1'!I114</f>
        <v>60</v>
      </c>
      <c r="K161" s="24"/>
      <c r="L161" s="24"/>
      <c r="M161" s="23"/>
      <c r="N161" s="23"/>
      <c r="O161" s="23"/>
      <c r="P161" s="24"/>
      <c r="R161" s="24"/>
      <c r="S161" s="24"/>
      <c r="T161" s="24"/>
      <c r="X161" s="181" t="s">
        <v>75</v>
      </c>
      <c r="Y161" s="195">
        <f>Y40+Y54+Y126+((Y42+Y44+Y52+Y56+Y76+Y97)*3/6)</f>
        <v>86.25</v>
      </c>
      <c r="Z161" s="195">
        <f>Z40+Z54+Z126+((Z42+Z44+Z52+Z56+Z76+Z97)*3/6)</f>
        <v>7.5</v>
      </c>
      <c r="AA161" s="195">
        <f>AA40+AA54+AA126+((AA42+AA44+AA52+AA56+AA76+AA97)*3/6)</f>
        <v>132</v>
      </c>
      <c r="AB161" s="195">
        <f>AB40+AB54+AB126+((AB42+AB44+AB52+AB56+AB76+AB97)*3/6)</f>
        <v>76</v>
      </c>
      <c r="AC161" s="195">
        <f t="shared" si="4"/>
        <v>301.75</v>
      </c>
      <c r="AD161" s="23"/>
      <c r="AE161" s="23"/>
      <c r="AF161" s="23"/>
      <c r="AG161" s="23"/>
      <c r="AH161" s="23"/>
      <c r="AI161" s="23"/>
      <c r="AJ161" s="23"/>
      <c r="AK161" s="23"/>
      <c r="AM161" s="23"/>
      <c r="AN161" s="68"/>
      <c r="AO161" s="68"/>
      <c r="AP161" s="181" t="s">
        <v>75</v>
      </c>
      <c r="AQ161" s="217">
        <f>AQ40+AQ54+AQ126+((AQ42+AQ44+AQ52+AQ56+AQ76+AQ97)*3/6)</f>
        <v>301.75</v>
      </c>
      <c r="AR161" s="217">
        <f t="shared" ref="AR161" si="15">AR40+AR54+AR126+((AR42+AR44+AR52+AR56+AR80+AR97)*3/6)</f>
        <v>52.333333333333329</v>
      </c>
      <c r="AS161" s="22"/>
      <c r="AT161" s="176"/>
      <c r="AU161" s="176"/>
    </row>
    <row r="162" spans="1:47" s="25" customFormat="1" ht="20.100000000000001" customHeight="1" x14ac:dyDescent="0.25">
      <c r="A162" s="438"/>
      <c r="B162" s="19"/>
      <c r="C162" s="19"/>
      <c r="E162" s="179"/>
      <c r="F162" s="23"/>
      <c r="G162" s="181" t="s">
        <v>515</v>
      </c>
      <c r="H162" s="181">
        <f>H44+H50+H52+H54+H69+H131</f>
        <v>33</v>
      </c>
      <c r="I162" s="195">
        <f>I44+I50+I52+I54+I69+I131</f>
        <v>11</v>
      </c>
      <c r="J162" s="195">
        <f>H162+'S1'!I115</f>
        <v>60</v>
      </c>
      <c r="K162" s="24"/>
      <c r="L162" s="24"/>
      <c r="M162" s="23"/>
      <c r="N162" s="23"/>
      <c r="O162" s="23"/>
      <c r="P162" s="24"/>
      <c r="R162" s="24"/>
      <c r="S162" s="24"/>
      <c r="T162" s="24"/>
      <c r="X162" s="181" t="s">
        <v>515</v>
      </c>
      <c r="Y162" s="195">
        <f>Y44+Y50+Y52+Y54+Y69+Y131</f>
        <v>103.5</v>
      </c>
      <c r="Z162" s="195">
        <f>Z44+Z50+Z52+Z54+Z69+Z131</f>
        <v>0</v>
      </c>
      <c r="AA162" s="195">
        <f>AA44+AA50+AA52+AA54+AA69+AA131</f>
        <v>129</v>
      </c>
      <c r="AB162" s="195">
        <f>AB44+AB50+AB52+AB54+AB69+AB131</f>
        <v>81</v>
      </c>
      <c r="AC162" s="195">
        <f t="shared" si="4"/>
        <v>313.5</v>
      </c>
      <c r="AD162" s="23"/>
      <c r="AE162" s="23"/>
      <c r="AF162" s="23"/>
      <c r="AG162" s="23"/>
      <c r="AH162" s="23"/>
      <c r="AI162" s="23"/>
      <c r="AJ162" s="23"/>
      <c r="AK162" s="23"/>
      <c r="AM162" s="23"/>
      <c r="AN162" s="68"/>
      <c r="AO162" s="68"/>
      <c r="AP162" s="181" t="s">
        <v>515</v>
      </c>
      <c r="AQ162" s="217">
        <f t="shared" ref="AQ162:AR162" si="16">AQ44+AQ50+AQ52+AQ54+AQ69+AQ131</f>
        <v>313.5</v>
      </c>
      <c r="AR162" s="217">
        <f t="shared" si="16"/>
        <v>56</v>
      </c>
      <c r="AS162" s="22"/>
      <c r="AT162" s="176"/>
      <c r="AU162" s="176"/>
    </row>
    <row r="163" spans="1:47" s="25" customFormat="1" ht="20.100000000000001" customHeight="1" x14ac:dyDescent="0.25">
      <c r="A163" s="438"/>
      <c r="B163" s="19"/>
      <c r="C163" s="19"/>
      <c r="E163" s="23"/>
      <c r="F163" s="23"/>
      <c r="G163" s="181" t="s">
        <v>516</v>
      </c>
      <c r="H163" s="181">
        <f>H119+H121+((H14+H16+H22+H26+H40+H48+H54+H58+H67+H80+H94+H97+((H44+H56)/2))/4)</f>
        <v>30</v>
      </c>
      <c r="I163" s="181">
        <f>I119+I121+((I14+I16+I22+I26+I40+I48+I54+I58+I67+I80+I94+I97+((I44+I56)/2))/4)</f>
        <v>10</v>
      </c>
      <c r="J163" s="195">
        <f>H163+'S1'!I116</f>
        <v>60</v>
      </c>
      <c r="K163" s="24"/>
      <c r="L163" s="24"/>
      <c r="M163" s="23"/>
      <c r="N163" s="23"/>
      <c r="O163" s="23"/>
      <c r="P163" s="24"/>
      <c r="R163" s="24"/>
      <c r="S163" s="24"/>
      <c r="T163" s="24"/>
      <c r="X163" s="181" t="s">
        <v>516</v>
      </c>
      <c r="Y163" s="195">
        <f t="shared" ref="Y163:AB163" si="17">Y119+Y121+((Y14+Y16+Y22+Y26+Y40+Y48+Y54+Y58+Y67+Y80+Y94+Y97+((Y44+Y56)/2))/4)</f>
        <v>54.5625</v>
      </c>
      <c r="Z163" s="195">
        <f t="shared" si="17"/>
        <v>14.25</v>
      </c>
      <c r="AA163" s="195">
        <f t="shared" si="17"/>
        <v>68.8125</v>
      </c>
      <c r="AB163" s="196">
        <f t="shared" si="17"/>
        <v>28</v>
      </c>
      <c r="AC163" s="195">
        <f t="shared" si="4"/>
        <v>165.625</v>
      </c>
      <c r="AD163" s="23"/>
      <c r="AE163" s="23"/>
      <c r="AF163" s="23"/>
      <c r="AG163" s="23"/>
      <c r="AH163" s="23"/>
      <c r="AI163" s="23"/>
      <c r="AJ163" s="23"/>
      <c r="AK163" s="23"/>
      <c r="AM163" s="23"/>
      <c r="AN163" s="68"/>
      <c r="AO163" s="68"/>
      <c r="AP163" s="181" t="s">
        <v>516</v>
      </c>
      <c r="AQ163" s="217">
        <f t="shared" ref="AQ163:AR163" si="18">AQ119+AQ121+((AQ14+AQ16+AQ22+AQ26+AQ40+AQ48+AQ54+AQ58+AQ67+AQ80+AQ94+AQ97+((AQ44+AQ56)/2))/4)</f>
        <v>165.625</v>
      </c>
      <c r="AR163" s="217">
        <f t="shared" si="18"/>
        <v>30.062499999999996</v>
      </c>
      <c r="AS163" s="22"/>
      <c r="AT163" s="176"/>
      <c r="AU163" s="176"/>
    </row>
    <row r="164" spans="1:47" s="25" customFormat="1" ht="20.100000000000001" customHeight="1" x14ac:dyDescent="0.25">
      <c r="A164" s="438"/>
      <c r="B164" s="19"/>
      <c r="C164" s="19"/>
      <c r="E164" s="23"/>
      <c r="F164" s="23"/>
      <c r="G164" s="23"/>
      <c r="H164" s="23"/>
      <c r="I164" s="23"/>
      <c r="J164" s="23"/>
      <c r="K164" s="24"/>
      <c r="L164" s="23"/>
      <c r="M164" s="24"/>
      <c r="N164" s="24"/>
      <c r="O164" s="24"/>
      <c r="P164" s="23"/>
      <c r="Q164" s="23"/>
      <c r="R164" s="23"/>
      <c r="S164" s="24"/>
      <c r="U164" s="24"/>
      <c r="V164" s="24"/>
      <c r="W164" s="24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Q164" s="23"/>
      <c r="AR164" s="175"/>
      <c r="AS164" s="20"/>
      <c r="AT164" s="176"/>
      <c r="AU164" s="176"/>
    </row>
    <row r="165" spans="1:47" x14ac:dyDescent="0.25">
      <c r="A165" s="437"/>
      <c r="B165" s="29"/>
      <c r="J165" s="23"/>
      <c r="K165" s="24"/>
      <c r="L165" s="23"/>
      <c r="M165" s="24"/>
      <c r="N165" s="24"/>
      <c r="O165" s="24"/>
      <c r="P165" s="23"/>
      <c r="Q165" s="23"/>
      <c r="R165" s="23"/>
      <c r="S165" s="24"/>
      <c r="T165" s="25"/>
      <c r="U165" s="24"/>
      <c r="V165" s="24"/>
      <c r="W165" s="24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</row>
    <row r="166" spans="1:47" x14ac:dyDescent="0.25">
      <c r="A166" s="437"/>
      <c r="B166" s="29"/>
      <c r="J166" s="23"/>
      <c r="K166" s="24"/>
      <c r="L166" s="23"/>
      <c r="M166" s="24"/>
      <c r="N166" s="24"/>
      <c r="O166" s="24"/>
      <c r="P166" s="23"/>
      <c r="Q166" s="23"/>
      <c r="R166" s="23"/>
      <c r="S166" s="24"/>
      <c r="T166" s="25"/>
      <c r="U166" s="24"/>
      <c r="V166" s="24"/>
      <c r="W166" s="24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</row>
    <row r="167" spans="1:47" x14ac:dyDescent="0.25">
      <c r="A167" s="437"/>
      <c r="B167" s="29"/>
      <c r="J167" s="23"/>
      <c r="K167" s="24"/>
      <c r="L167" s="23"/>
      <c r="M167" s="24"/>
      <c r="N167" s="24"/>
      <c r="O167" s="24"/>
      <c r="P167" s="23"/>
      <c r="Q167" s="23"/>
      <c r="R167" s="23"/>
      <c r="S167" s="24"/>
      <c r="T167" s="25"/>
      <c r="U167" s="24"/>
      <c r="V167" s="24"/>
      <c r="W167" s="24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</row>
    <row r="168" spans="1:47" x14ac:dyDescent="0.25">
      <c r="A168" s="437"/>
      <c r="B168" s="29"/>
    </row>
    <row r="169" spans="1:47" x14ac:dyDescent="0.25">
      <c r="A169" s="437"/>
      <c r="B169" s="29"/>
    </row>
    <row r="170" spans="1:47" x14ac:dyDescent="0.25">
      <c r="A170" s="437"/>
      <c r="B170" s="29"/>
    </row>
    <row r="171" spans="1:47" x14ac:dyDescent="0.25">
      <c r="A171" s="437"/>
      <c r="B171" s="29"/>
    </row>
    <row r="172" spans="1:47" x14ac:dyDescent="0.25">
      <c r="A172" s="437"/>
      <c r="B172" s="29"/>
    </row>
    <row r="173" spans="1:47" x14ac:dyDescent="0.25">
      <c r="A173" s="437"/>
      <c r="B173" s="29"/>
    </row>
    <row r="174" spans="1:47" x14ac:dyDescent="0.25">
      <c r="A174" s="437"/>
      <c r="B174" s="29"/>
    </row>
    <row r="175" spans="1:47" x14ac:dyDescent="0.25">
      <c r="A175" s="437"/>
      <c r="B175" s="29"/>
    </row>
    <row r="176" spans="1:47" x14ac:dyDescent="0.25">
      <c r="A176" s="437"/>
      <c r="B176" s="29"/>
    </row>
    <row r="177" spans="1:47" x14ac:dyDescent="0.25">
      <c r="A177" s="437"/>
      <c r="B177" s="29"/>
      <c r="C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Q177" s="3"/>
      <c r="AR177" s="3"/>
      <c r="AS177" s="3"/>
      <c r="AT177" s="3"/>
      <c r="AU177" s="3"/>
    </row>
    <row r="178" spans="1:47" x14ac:dyDescent="0.25">
      <c r="A178" s="437"/>
      <c r="B178" s="29"/>
      <c r="C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Q178" s="3"/>
      <c r="AR178" s="3"/>
      <c r="AS178" s="3"/>
      <c r="AT178" s="3"/>
      <c r="AU178" s="3"/>
    </row>
    <row r="179" spans="1:47" x14ac:dyDescent="0.25">
      <c r="A179" s="437"/>
      <c r="B179" s="29"/>
      <c r="C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Q179" s="3"/>
      <c r="AR179" s="3"/>
      <c r="AS179" s="3"/>
      <c r="AT179" s="3"/>
      <c r="AU179" s="3"/>
    </row>
    <row r="180" spans="1:47" x14ac:dyDescent="0.25">
      <c r="A180" s="437"/>
      <c r="B180" s="29"/>
      <c r="C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Q180" s="3"/>
      <c r="AR180" s="3"/>
      <c r="AS180" s="3"/>
      <c r="AT180" s="3"/>
      <c r="AU180" s="3"/>
    </row>
    <row r="181" spans="1:47" x14ac:dyDescent="0.25">
      <c r="A181" s="437"/>
      <c r="B181" s="29"/>
      <c r="C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Q181" s="3"/>
      <c r="AR181" s="3"/>
      <c r="AS181" s="3"/>
      <c r="AT181" s="3"/>
      <c r="AU181" s="3"/>
    </row>
    <row r="182" spans="1:47" x14ac:dyDescent="0.25">
      <c r="A182" s="437"/>
      <c r="B182" s="29"/>
      <c r="C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Q182" s="3"/>
      <c r="AR182" s="3"/>
      <c r="AS182" s="3"/>
      <c r="AT182" s="3"/>
      <c r="AU182" s="3"/>
    </row>
    <row r="183" spans="1:47" x14ac:dyDescent="0.25">
      <c r="A183" s="437"/>
      <c r="B183" s="29"/>
      <c r="C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Q183" s="3"/>
      <c r="AR183" s="3"/>
      <c r="AS183" s="3"/>
      <c r="AT183" s="3"/>
      <c r="AU183" s="3"/>
    </row>
    <row r="184" spans="1:47" x14ac:dyDescent="0.25">
      <c r="A184" s="437"/>
      <c r="B184" s="29"/>
      <c r="C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Q184" s="3"/>
      <c r="AR184" s="3"/>
      <c r="AS184" s="3"/>
      <c r="AT184" s="3"/>
      <c r="AU184" s="3"/>
    </row>
    <row r="185" spans="1:47" x14ac:dyDescent="0.25">
      <c r="A185" s="437"/>
      <c r="B185" s="29"/>
      <c r="C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Q185" s="3"/>
      <c r="AR185" s="3"/>
      <c r="AS185" s="3"/>
      <c r="AT185" s="3"/>
      <c r="AU185" s="3"/>
    </row>
    <row r="186" spans="1:47" x14ac:dyDescent="0.25">
      <c r="A186" s="437"/>
      <c r="B186" s="29"/>
      <c r="C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Q186" s="3"/>
      <c r="AR186" s="3"/>
      <c r="AS186" s="3"/>
      <c r="AT186" s="3"/>
      <c r="AU186" s="3"/>
    </row>
    <row r="187" spans="1:47" x14ac:dyDescent="0.25">
      <c r="A187" s="437"/>
      <c r="B187" s="29"/>
      <c r="C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Q187" s="3"/>
      <c r="AR187" s="3"/>
      <c r="AS187" s="3"/>
      <c r="AT187" s="3"/>
      <c r="AU187" s="3"/>
    </row>
    <row r="188" spans="1:47" x14ac:dyDescent="0.25">
      <c r="A188" s="437"/>
      <c r="B188" s="29"/>
      <c r="C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Q188" s="3"/>
      <c r="AR188" s="3"/>
      <c r="AS188" s="3"/>
      <c r="AT188" s="3"/>
      <c r="AU188" s="3"/>
    </row>
    <row r="189" spans="1:47" x14ac:dyDescent="0.25">
      <c r="A189" s="437"/>
      <c r="B189" s="29"/>
      <c r="C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Q189" s="3"/>
      <c r="AR189" s="3"/>
      <c r="AS189" s="3"/>
      <c r="AT189" s="3"/>
      <c r="AU189" s="3"/>
    </row>
    <row r="190" spans="1:47" x14ac:dyDescent="0.25">
      <c r="A190" s="437"/>
      <c r="B190" s="29"/>
      <c r="C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Q190" s="3"/>
      <c r="AR190" s="3"/>
      <c r="AS190" s="3"/>
      <c r="AT190" s="3"/>
      <c r="AU190" s="3"/>
    </row>
    <row r="191" spans="1:47" x14ac:dyDescent="0.25">
      <c r="A191" s="437"/>
      <c r="B191" s="29"/>
      <c r="C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Q191" s="3"/>
      <c r="AR191" s="3"/>
      <c r="AS191" s="3"/>
      <c r="AT191" s="3"/>
      <c r="AU191" s="3"/>
    </row>
    <row r="192" spans="1:47" x14ac:dyDescent="0.25">
      <c r="A192" s="437"/>
      <c r="B192" s="29"/>
      <c r="C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Q192" s="3"/>
      <c r="AR192" s="3"/>
      <c r="AS192" s="3"/>
      <c r="AT192" s="3"/>
      <c r="AU192" s="3"/>
    </row>
    <row r="193" spans="1:47" x14ac:dyDescent="0.25">
      <c r="A193" s="437"/>
      <c r="B193" s="29"/>
      <c r="C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Q193" s="3"/>
      <c r="AR193" s="3"/>
      <c r="AS193" s="3"/>
      <c r="AT193" s="3"/>
      <c r="AU193" s="3"/>
    </row>
    <row r="194" spans="1:47" x14ac:dyDescent="0.25">
      <c r="A194" s="437"/>
      <c r="B194" s="29"/>
      <c r="C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Q194" s="3"/>
      <c r="AR194" s="3"/>
      <c r="AS194" s="3"/>
      <c r="AT194" s="3"/>
      <c r="AU194" s="3"/>
    </row>
    <row r="195" spans="1:47" x14ac:dyDescent="0.25">
      <c r="A195" s="437"/>
      <c r="B195" s="29"/>
      <c r="C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Q195" s="3"/>
      <c r="AR195" s="3"/>
      <c r="AS195" s="3"/>
      <c r="AT195" s="3"/>
      <c r="AU195" s="3"/>
    </row>
    <row r="196" spans="1:47" x14ac:dyDescent="0.25">
      <c r="A196" s="437"/>
      <c r="B196" s="29"/>
      <c r="C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Q196" s="3"/>
      <c r="AR196" s="3"/>
      <c r="AS196" s="3"/>
      <c r="AT196" s="3"/>
      <c r="AU196" s="3"/>
    </row>
    <row r="197" spans="1:47" x14ac:dyDescent="0.25">
      <c r="A197" s="437"/>
      <c r="B197" s="29"/>
      <c r="C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Q197" s="3"/>
      <c r="AR197" s="3"/>
      <c r="AS197" s="3"/>
      <c r="AT197" s="3"/>
      <c r="AU197" s="3"/>
    </row>
    <row r="198" spans="1:47" x14ac:dyDescent="0.25">
      <c r="A198" s="437"/>
      <c r="B198" s="29"/>
      <c r="C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Q198" s="3"/>
      <c r="AR198" s="3"/>
      <c r="AS198" s="3"/>
      <c r="AT198" s="3"/>
      <c r="AU198" s="3"/>
    </row>
    <row r="199" spans="1:47" x14ac:dyDescent="0.25">
      <c r="A199" s="437"/>
      <c r="B199" s="29"/>
      <c r="C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Q199" s="3"/>
      <c r="AR199" s="3"/>
      <c r="AS199" s="3"/>
      <c r="AT199" s="3"/>
      <c r="AU199" s="3"/>
    </row>
    <row r="200" spans="1:47" x14ac:dyDescent="0.25">
      <c r="A200" s="437"/>
      <c r="B200" s="29"/>
      <c r="C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Q200" s="3"/>
      <c r="AR200" s="3"/>
      <c r="AS200" s="3"/>
      <c r="AT200" s="3"/>
      <c r="AU200" s="3"/>
    </row>
    <row r="201" spans="1:47" x14ac:dyDescent="0.25">
      <c r="A201" s="437"/>
      <c r="B201" s="29"/>
      <c r="C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Q201" s="3"/>
      <c r="AR201" s="3"/>
      <c r="AS201" s="3"/>
      <c r="AT201" s="3"/>
      <c r="AU201" s="3"/>
    </row>
    <row r="202" spans="1:47" x14ac:dyDescent="0.25">
      <c r="A202" s="437"/>
      <c r="B202" s="29"/>
      <c r="C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Q202" s="3"/>
      <c r="AR202" s="3"/>
      <c r="AS202" s="3"/>
      <c r="AT202" s="3"/>
      <c r="AU202" s="3"/>
    </row>
  </sheetData>
  <autoFilter ref="A13:AU148" xr:uid="{00000000-0009-0000-0000-000001000000}"/>
  <mergeCells count="50">
    <mergeCell ref="E1:K1"/>
    <mergeCell ref="D3:E3"/>
    <mergeCell ref="D5:I5"/>
    <mergeCell ref="D6:I6"/>
    <mergeCell ref="D7:I7"/>
    <mergeCell ref="K7:L7"/>
    <mergeCell ref="D143:G143"/>
    <mergeCell ref="J143:M143"/>
    <mergeCell ref="R143:U143"/>
    <mergeCell ref="V143:X143"/>
    <mergeCell ref="AN10:AN13"/>
    <mergeCell ref="Q10:X11"/>
    <mergeCell ref="Y10:AB11"/>
    <mergeCell ref="AC10:AC13"/>
    <mergeCell ref="AD10:AD13"/>
    <mergeCell ref="AE10:AE13"/>
    <mergeCell ref="Z12:Z13"/>
    <mergeCell ref="AA12:AA13"/>
    <mergeCell ref="AB12:AB13"/>
    <mergeCell ref="AJ10:AJ13"/>
    <mergeCell ref="AH10:AH13"/>
    <mergeCell ref="G10:G13"/>
    <mergeCell ref="AQ10:AQ13"/>
    <mergeCell ref="AR10:AR13"/>
    <mergeCell ref="AT10:AT13"/>
    <mergeCell ref="AU10:AU13"/>
    <mergeCell ref="J12:M12"/>
    <mergeCell ref="N12:P12"/>
    <mergeCell ref="Q12:U12"/>
    <mergeCell ref="V12:X12"/>
    <mergeCell ref="Y12:Y13"/>
    <mergeCell ref="AF10:AF13"/>
    <mergeCell ref="AG10:AG13"/>
    <mergeCell ref="AI10:AI13"/>
    <mergeCell ref="AK10:AK13"/>
    <mergeCell ref="AL10:AL13"/>
    <mergeCell ref="AM10:AM13"/>
    <mergeCell ref="J10:P11"/>
    <mergeCell ref="A10:A13"/>
    <mergeCell ref="C10:C13"/>
    <mergeCell ref="D10:D13"/>
    <mergeCell ref="E10:E13"/>
    <mergeCell ref="F10:F13"/>
    <mergeCell ref="AO10:AO13"/>
    <mergeCell ref="H10:H13"/>
    <mergeCell ref="I10:I13"/>
    <mergeCell ref="B10:B13"/>
    <mergeCell ref="D8:I8"/>
    <mergeCell ref="K8:M8"/>
    <mergeCell ref="D9:I9"/>
  </mergeCells>
  <hyperlinks>
    <hyperlink ref="A137" r:id="rId1" display="Kevin McKenna, Erin Cross" xr:uid="{00000000-0004-0000-0100-000000000000}"/>
    <hyperlink ref="A132" r:id="rId2" display="Kevin McKenna, Erin Cross" xr:uid="{00000000-0004-0000-0100-000001000000}"/>
    <hyperlink ref="A16" r:id="rId3" xr:uid="{00000000-0004-0000-0100-000002000000}"/>
    <hyperlink ref="A38" r:id="rId4" xr:uid="{00000000-0004-0000-0100-000003000000}"/>
    <hyperlink ref="A40" r:id="rId5" xr:uid="{00000000-0004-0000-0100-000004000000}"/>
    <hyperlink ref="A46" r:id="rId6" display="Lydie du Bousquet, Julie Peyre" xr:uid="{00000000-0004-0000-0100-000005000000}"/>
    <hyperlink ref="A50" r:id="rId7" display="François Puitg" xr:uid="{00000000-0004-0000-0100-000006000000}"/>
    <hyperlink ref="A111" r:id="rId8" display="Fabienne Giraud-Guillot" xr:uid="{00000000-0004-0000-0100-000007000000}"/>
    <hyperlink ref="A14" r:id="rId9" xr:uid="{00000000-0004-0000-0100-000008000000}"/>
    <hyperlink ref="A34" r:id="rId10" xr:uid="{00000000-0004-0000-0100-000009000000}"/>
    <hyperlink ref="A63" r:id="rId11" xr:uid="{00000000-0004-0000-0100-00000A000000}"/>
    <hyperlink ref="A48" r:id="rId12" display="Lydie du Bousquet, Anne Letréguilly " xr:uid="{00000000-0004-0000-0100-00000B000000}"/>
    <hyperlink ref="A52" r:id="rId13" xr:uid="{00000000-0004-0000-0100-00000C000000}"/>
    <hyperlink ref="A18" r:id="rId14" xr:uid="{00000000-0004-0000-0100-00000D000000}"/>
    <hyperlink ref="A60" r:id="rId15" xr:uid="{00000000-0004-0000-0100-00000E000000}"/>
    <hyperlink ref="A44" r:id="rId16" xr:uid="{00000000-0004-0000-0100-00000F000000}"/>
    <hyperlink ref="A76" r:id="rId17" xr:uid="{00000000-0004-0000-0100-000010000000}"/>
    <hyperlink ref="A78" r:id="rId18" xr:uid="{00000000-0004-0000-0100-000011000000}"/>
    <hyperlink ref="A82" r:id="rId19" xr:uid="{00000000-0004-0000-0100-000012000000}"/>
    <hyperlink ref="A84" r:id="rId20" xr:uid="{00000000-0004-0000-0100-000013000000}"/>
    <hyperlink ref="A86" r:id="rId21" display="Julien Faivre, Cédric d'Ham" xr:uid="{00000000-0004-0000-0100-000014000000}"/>
    <hyperlink ref="A92" r:id="rId22" xr:uid="{00000000-0004-0000-0100-000015000000}"/>
    <hyperlink ref="A88" r:id="rId23" xr:uid="{00000000-0004-0000-0100-000016000000}"/>
    <hyperlink ref="A69" r:id="rId24" xr:uid="{00000000-0004-0000-0100-000017000000}"/>
    <hyperlink ref="A20" r:id="rId25" xr:uid="{00000000-0004-0000-0100-000018000000}"/>
    <hyperlink ref="A42" r:id="rId26" display="Vincent Garnero" xr:uid="{00000000-0004-0000-0100-000019000000}"/>
    <hyperlink ref="A56" r:id="rId27" xr:uid="{00000000-0004-0000-0100-00001A000000}"/>
    <hyperlink ref="A90" r:id="rId28" xr:uid="{00000000-0004-0000-0100-00001B000000}"/>
    <hyperlink ref="A32" r:id="rId29" xr:uid="{00000000-0004-0000-0100-00001C000000}"/>
    <hyperlink ref="A54" r:id="rId30" xr:uid="{00000000-0004-0000-0100-00001D000000}"/>
    <hyperlink ref="A94" r:id="rId31" xr:uid="{00000000-0004-0000-0100-00001E000000}"/>
    <hyperlink ref="A22" r:id="rId32" display="Sébastien Carret" xr:uid="{00000000-0004-0000-0100-00001F000000}"/>
    <hyperlink ref="A28" r:id="rId33" display="Sébastien Carret" xr:uid="{00000000-0004-0000-0100-000020000000}"/>
    <hyperlink ref="A26" r:id="rId34" xr:uid="{00000000-0004-0000-0100-000021000000}"/>
    <hyperlink ref="A71" r:id="rId35" xr:uid="{00000000-0004-0000-0100-000022000000}"/>
    <hyperlink ref="A30" r:id="rId36" xr:uid="{00000000-0004-0000-0100-000023000000}"/>
    <hyperlink ref="A74" r:id="rId37" xr:uid="{00000000-0004-0000-0100-000024000000}"/>
    <hyperlink ref="A67" r:id="rId38" xr:uid="{00000000-0004-0000-0100-000025000000}"/>
    <hyperlink ref="A65" r:id="rId39" xr:uid="{00000000-0004-0000-0100-000026000000}"/>
    <hyperlink ref="A24" r:id="rId40" xr:uid="{00000000-0004-0000-0100-000027000000}"/>
  </hyperlinks>
  <printOptions horizontalCentered="1"/>
  <pageMargins left="0.11811023622047245" right="0.11811023622047245" top="0.35433070866141736" bottom="0.35433070866141736" header="0.31496062992125984" footer="0.31496062992125984"/>
  <pageSetup paperSize="9" scale="24" fitToHeight="2" orientation="landscape" cellComments="asDisplayed" r:id="rId41"/>
  <rowBreaks count="1" manualBreakCount="1">
    <brk id="114" max="40" man="1"/>
  </rowBreaks>
  <ignoredErrors>
    <ignoredError sqref="AQ136" formula="1"/>
  </ignoredErrors>
  <drawing r:id="rId42"/>
  <legacyDrawing r:id="rId4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B181"/>
  <sheetViews>
    <sheetView view="pageBreakPreview" topLeftCell="A10" zoomScale="80" zoomScaleNormal="80" zoomScaleSheetLayoutView="80" workbookViewId="0">
      <pane xSplit="6705" ySplit="2145" topLeftCell="E128" activePane="bottomRight"/>
      <selection activeCell="E10" sqref="E10"/>
      <selection pane="topRight" activeCell="A10" sqref="A1:A1048576"/>
      <selection pane="bottomLeft" activeCell="D130" sqref="D130"/>
      <selection pane="bottomRight" activeCell="F137" sqref="F137"/>
    </sheetView>
  </sheetViews>
  <sheetFormatPr baseColWidth="10" defaultColWidth="10.85546875" defaultRowHeight="15.75" x14ac:dyDescent="0.25"/>
  <cols>
    <col min="1" max="1" width="20.5703125" style="450" customWidth="1"/>
    <col min="2" max="2" width="12.7109375" style="124" customWidth="1"/>
    <col min="3" max="3" width="8.7109375" style="2" customWidth="1"/>
    <col min="4" max="4" width="75.7109375" style="15" customWidth="1"/>
    <col min="5" max="9" width="10.7109375" style="17" customWidth="1"/>
    <col min="10" max="10" width="20.7109375" style="17" customWidth="1"/>
    <col min="11" max="11" width="10.7109375" style="125" customWidth="1"/>
    <col min="12" max="12" width="10.7109375" style="17" customWidth="1"/>
    <col min="13" max="15" width="10.7109375" style="125" customWidth="1"/>
    <col min="16" max="16" width="10.7109375" style="17" customWidth="1"/>
    <col min="17" max="17" width="15.7109375" style="17" customWidth="1"/>
    <col min="18" max="18" width="10.7109375" style="17" customWidth="1"/>
    <col min="19" max="19" width="10.7109375" style="125" customWidth="1"/>
    <col min="20" max="20" width="15.7109375" style="15" customWidth="1"/>
    <col min="21" max="23" width="10.7109375" style="125" customWidth="1"/>
    <col min="24" max="24" width="10.7109375" style="17" customWidth="1"/>
    <col min="25" max="28" width="11.42578125" style="17"/>
    <col min="29" max="48" width="10.85546875" style="17" customWidth="1"/>
    <col min="49" max="49" width="10.85546875" style="15" customWidth="1"/>
    <col min="50" max="50" width="11.42578125" style="17" customWidth="1"/>
    <col min="51" max="51" width="11.42578125" style="34" customWidth="1"/>
    <col min="52" max="52" width="11.42578125" style="17" customWidth="1"/>
    <col min="53" max="54" width="11.42578125" style="35" customWidth="1"/>
    <col min="55" max="16384" width="10.85546875" style="15"/>
  </cols>
  <sheetData>
    <row r="1" spans="1:54" s="117" customFormat="1" ht="15" x14ac:dyDescent="0.25">
      <c r="A1" s="445"/>
      <c r="B1" s="121"/>
      <c r="C1" s="121"/>
      <c r="D1" s="121"/>
      <c r="E1" s="589" t="s">
        <v>17</v>
      </c>
      <c r="F1" s="589"/>
      <c r="G1" s="589"/>
      <c r="H1" s="589"/>
      <c r="I1" s="589"/>
      <c r="J1" s="589"/>
      <c r="K1" s="589"/>
      <c r="L1" s="62"/>
      <c r="M1" s="62"/>
      <c r="N1" s="62"/>
      <c r="O1" s="121"/>
      <c r="P1" s="121"/>
      <c r="Q1" s="121"/>
      <c r="R1" s="121"/>
      <c r="S1" s="122"/>
      <c r="U1" s="122"/>
      <c r="V1" s="122"/>
      <c r="W1" s="122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X1" s="118"/>
      <c r="AY1" s="119"/>
      <c r="AZ1" s="118"/>
      <c r="BA1" s="120"/>
      <c r="BB1" s="120"/>
    </row>
    <row r="2" spans="1:54" s="117" customFormat="1" ht="15" x14ac:dyDescent="0.25">
      <c r="A2" s="445"/>
      <c r="B2" s="121"/>
      <c r="C2" s="121"/>
      <c r="D2" s="121"/>
      <c r="E2" s="62"/>
      <c r="F2" s="62"/>
      <c r="G2" s="62"/>
      <c r="H2" s="62"/>
      <c r="I2" s="62"/>
      <c r="J2" s="62"/>
      <c r="K2" s="62"/>
      <c r="L2" s="62"/>
      <c r="M2" s="62"/>
      <c r="N2" s="62"/>
      <c r="O2" s="121"/>
      <c r="P2" s="121"/>
      <c r="Q2" s="121"/>
      <c r="R2" s="121"/>
      <c r="S2" s="122"/>
      <c r="U2" s="122"/>
      <c r="V2" s="122"/>
      <c r="W2" s="122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X2" s="118"/>
      <c r="AY2" s="119"/>
      <c r="AZ2" s="118"/>
      <c r="BA2" s="120"/>
      <c r="BB2" s="120"/>
    </row>
    <row r="3" spans="1:54" s="117" customFormat="1" ht="15" x14ac:dyDescent="0.25">
      <c r="A3" s="445"/>
      <c r="B3" s="123"/>
      <c r="C3" s="123"/>
      <c r="D3" s="639" t="s">
        <v>462</v>
      </c>
      <c r="E3" s="639"/>
      <c r="F3" s="123"/>
      <c r="G3" s="123"/>
      <c r="H3" s="123"/>
      <c r="I3" s="123"/>
      <c r="J3" s="123"/>
      <c r="K3" s="123" t="s">
        <v>16</v>
      </c>
      <c r="L3" s="123"/>
      <c r="M3" s="123"/>
      <c r="N3" s="123"/>
      <c r="O3" s="121"/>
      <c r="P3" s="121"/>
      <c r="Q3" s="121"/>
      <c r="R3" s="121"/>
      <c r="S3" s="122"/>
      <c r="U3" s="122"/>
      <c r="V3" s="122"/>
      <c r="W3" s="122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X3" s="118"/>
      <c r="AY3" s="119"/>
      <c r="AZ3" s="118"/>
      <c r="BA3" s="120"/>
      <c r="BB3" s="120"/>
    </row>
    <row r="4" spans="1:54" s="117" customFormat="1" thickBot="1" x14ac:dyDescent="0.3">
      <c r="A4" s="445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2"/>
      <c r="U4" s="122"/>
      <c r="V4" s="122"/>
      <c r="W4" s="122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X4" s="118"/>
      <c r="AY4" s="119"/>
      <c r="AZ4" s="118"/>
      <c r="BA4" s="120"/>
      <c r="BB4" s="120"/>
    </row>
    <row r="5" spans="1:54" s="167" customFormat="1" ht="20.100000000000001" customHeight="1" x14ac:dyDescent="0.25">
      <c r="A5" s="162"/>
      <c r="B5" s="163"/>
      <c r="C5" s="18"/>
      <c r="D5" s="590" t="s">
        <v>449</v>
      </c>
      <c r="E5" s="591"/>
      <c r="F5" s="591"/>
      <c r="G5" s="591"/>
      <c r="H5" s="591"/>
      <c r="I5" s="591"/>
      <c r="J5" s="58" t="s">
        <v>450</v>
      </c>
      <c r="K5" s="58" t="s">
        <v>451</v>
      </c>
      <c r="L5" s="56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5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Z5" s="166"/>
      <c r="BA5" s="168"/>
      <c r="BB5" s="166"/>
    </row>
    <row r="6" spans="1:54" s="167" customFormat="1" ht="20.100000000000001" customHeight="1" x14ac:dyDescent="0.25">
      <c r="A6" s="162"/>
      <c r="B6" s="163"/>
      <c r="C6" s="18"/>
      <c r="D6" s="640" t="s">
        <v>452</v>
      </c>
      <c r="E6" s="641"/>
      <c r="F6" s="641"/>
      <c r="G6" s="641"/>
      <c r="H6" s="641"/>
      <c r="I6" s="641"/>
      <c r="J6" s="53" t="s">
        <v>453</v>
      </c>
      <c r="K6" s="53" t="s">
        <v>454</v>
      </c>
      <c r="L6" s="54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70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Z6" s="166"/>
      <c r="BA6" s="168"/>
      <c r="BB6" s="166"/>
    </row>
    <row r="7" spans="1:54" s="167" customFormat="1" ht="20.100000000000001" customHeight="1" x14ac:dyDescent="0.25">
      <c r="A7" s="162"/>
      <c r="B7" s="163"/>
      <c r="C7" s="18"/>
      <c r="D7" s="640" t="s">
        <v>455</v>
      </c>
      <c r="E7" s="641"/>
      <c r="F7" s="641"/>
      <c r="G7" s="641"/>
      <c r="H7" s="641"/>
      <c r="I7" s="641"/>
      <c r="J7" s="52" t="s">
        <v>456</v>
      </c>
      <c r="K7" s="585" t="s">
        <v>457</v>
      </c>
      <c r="L7" s="586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70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Z7" s="166"/>
      <c r="BA7" s="168"/>
      <c r="BB7" s="166"/>
    </row>
    <row r="8" spans="1:54" s="167" customFormat="1" ht="20.100000000000001" customHeight="1" x14ac:dyDescent="0.25">
      <c r="A8" s="162"/>
      <c r="B8" s="163"/>
      <c r="C8" s="18"/>
      <c r="D8" s="640" t="s">
        <v>458</v>
      </c>
      <c r="E8" s="641"/>
      <c r="F8" s="641"/>
      <c r="G8" s="641"/>
      <c r="H8" s="641"/>
      <c r="I8" s="641"/>
      <c r="J8" s="53" t="s">
        <v>459</v>
      </c>
      <c r="K8" s="585" t="s">
        <v>460</v>
      </c>
      <c r="L8" s="586"/>
      <c r="M8" s="586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70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Z8" s="166"/>
      <c r="BA8" s="168"/>
      <c r="BB8" s="166"/>
    </row>
    <row r="9" spans="1:54" s="167" customFormat="1" ht="20.100000000000001" customHeight="1" thickBot="1" x14ac:dyDescent="0.3">
      <c r="A9" s="162"/>
      <c r="B9" s="163"/>
      <c r="C9" s="18"/>
      <c r="D9" s="637" t="s">
        <v>461</v>
      </c>
      <c r="E9" s="638"/>
      <c r="F9" s="638"/>
      <c r="G9" s="638"/>
      <c r="H9" s="638"/>
      <c r="I9" s="638"/>
      <c r="J9" s="171"/>
      <c r="K9" s="65"/>
      <c r="L9" s="66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3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Z9" s="166"/>
      <c r="BA9" s="168"/>
      <c r="BB9" s="166"/>
    </row>
    <row r="10" spans="1:54" ht="15" customHeight="1" x14ac:dyDescent="0.25">
      <c r="A10" s="536" t="s">
        <v>31</v>
      </c>
      <c r="B10" s="541" t="s">
        <v>435</v>
      </c>
      <c r="C10" s="523" t="s">
        <v>32</v>
      </c>
      <c r="D10" s="527" t="s">
        <v>443</v>
      </c>
      <c r="E10" s="530" t="s">
        <v>23</v>
      </c>
      <c r="F10" s="530" t="s">
        <v>2</v>
      </c>
      <c r="G10" s="530" t="s">
        <v>0</v>
      </c>
      <c r="H10" s="553" t="s">
        <v>1</v>
      </c>
      <c r="I10" s="530" t="s">
        <v>18</v>
      </c>
      <c r="J10" s="547" t="s">
        <v>24</v>
      </c>
      <c r="K10" s="548"/>
      <c r="L10" s="548"/>
      <c r="M10" s="548"/>
      <c r="N10" s="548"/>
      <c r="O10" s="548"/>
      <c r="P10" s="549"/>
      <c r="Q10" s="547" t="s">
        <v>24</v>
      </c>
      <c r="R10" s="548"/>
      <c r="S10" s="548"/>
      <c r="T10" s="548"/>
      <c r="U10" s="548"/>
      <c r="V10" s="548"/>
      <c r="W10" s="548"/>
      <c r="X10" s="549"/>
      <c r="Y10" s="560" t="s">
        <v>3</v>
      </c>
      <c r="Z10" s="561"/>
      <c r="AA10" s="561"/>
      <c r="AB10" s="562"/>
      <c r="AC10" s="614" t="s">
        <v>149</v>
      </c>
      <c r="AD10" s="617" t="s">
        <v>70</v>
      </c>
      <c r="AE10" s="617" t="s">
        <v>150</v>
      </c>
      <c r="AF10" s="617" t="s">
        <v>444</v>
      </c>
      <c r="AG10" s="617" t="s">
        <v>445</v>
      </c>
      <c r="AH10" s="617" t="s">
        <v>151</v>
      </c>
      <c r="AI10" s="608" t="s">
        <v>446</v>
      </c>
      <c r="AJ10" s="608" t="s">
        <v>152</v>
      </c>
      <c r="AK10" s="608" t="s">
        <v>447</v>
      </c>
      <c r="AL10" s="608" t="s">
        <v>84</v>
      </c>
      <c r="AM10" s="628" t="s">
        <v>419</v>
      </c>
      <c r="AN10" s="608" t="s">
        <v>155</v>
      </c>
      <c r="AO10" s="608" t="s">
        <v>154</v>
      </c>
      <c r="AP10" s="622" t="s">
        <v>153</v>
      </c>
      <c r="AQ10" s="611" t="s">
        <v>74</v>
      </c>
      <c r="AR10" s="608" t="s">
        <v>156</v>
      </c>
      <c r="AS10" s="608" t="s">
        <v>157</v>
      </c>
      <c r="AT10" s="608" t="s">
        <v>76</v>
      </c>
      <c r="AU10" s="608" t="s">
        <v>448</v>
      </c>
      <c r="AV10" s="625" t="s">
        <v>516</v>
      </c>
      <c r="AX10" s="620" t="s">
        <v>85</v>
      </c>
      <c r="AY10" s="621" t="s">
        <v>88</v>
      </c>
      <c r="BA10" s="607" t="s">
        <v>86</v>
      </c>
      <c r="BB10" s="607" t="s">
        <v>87</v>
      </c>
    </row>
    <row r="11" spans="1:54" ht="15.75" customHeight="1" thickBot="1" x14ac:dyDescent="0.3">
      <c r="A11" s="537"/>
      <c r="B11" s="542"/>
      <c r="C11" s="524"/>
      <c r="D11" s="528"/>
      <c r="E11" s="531"/>
      <c r="F11" s="531"/>
      <c r="G11" s="531"/>
      <c r="H11" s="539"/>
      <c r="I11" s="539"/>
      <c r="J11" s="550"/>
      <c r="K11" s="551"/>
      <c r="L11" s="551"/>
      <c r="M11" s="551"/>
      <c r="N11" s="551"/>
      <c r="O11" s="551"/>
      <c r="P11" s="552"/>
      <c r="Q11" s="550"/>
      <c r="R11" s="551"/>
      <c r="S11" s="551"/>
      <c r="T11" s="551"/>
      <c r="U11" s="551"/>
      <c r="V11" s="551"/>
      <c r="W11" s="551"/>
      <c r="X11" s="552"/>
      <c r="Y11" s="563"/>
      <c r="Z11" s="564"/>
      <c r="AA11" s="564"/>
      <c r="AB11" s="565"/>
      <c r="AC11" s="615"/>
      <c r="AD11" s="618"/>
      <c r="AE11" s="618"/>
      <c r="AF11" s="618"/>
      <c r="AG11" s="618"/>
      <c r="AH11" s="618"/>
      <c r="AI11" s="609"/>
      <c r="AJ11" s="609"/>
      <c r="AK11" s="609"/>
      <c r="AL11" s="609"/>
      <c r="AM11" s="629"/>
      <c r="AN11" s="609"/>
      <c r="AO11" s="609"/>
      <c r="AP11" s="623"/>
      <c r="AQ11" s="612"/>
      <c r="AR11" s="609"/>
      <c r="AS11" s="609"/>
      <c r="AT11" s="609"/>
      <c r="AU11" s="609"/>
      <c r="AV11" s="626"/>
      <c r="AX11" s="620"/>
      <c r="AY11" s="621"/>
      <c r="BA11" s="607"/>
      <c r="BB11" s="607"/>
    </row>
    <row r="12" spans="1:54" ht="15.75" customHeight="1" thickBot="1" x14ac:dyDescent="0.3">
      <c r="A12" s="537"/>
      <c r="B12" s="542"/>
      <c r="C12" s="524"/>
      <c r="D12" s="528"/>
      <c r="E12" s="531"/>
      <c r="F12" s="531"/>
      <c r="G12" s="531"/>
      <c r="H12" s="539"/>
      <c r="I12" s="539"/>
      <c r="J12" s="544" t="s">
        <v>22</v>
      </c>
      <c r="K12" s="545"/>
      <c r="L12" s="545"/>
      <c r="M12" s="545"/>
      <c r="N12" s="544" t="s">
        <v>25</v>
      </c>
      <c r="O12" s="545"/>
      <c r="P12" s="546"/>
      <c r="Q12" s="533" t="s">
        <v>14</v>
      </c>
      <c r="R12" s="534"/>
      <c r="S12" s="534"/>
      <c r="T12" s="534"/>
      <c r="U12" s="534"/>
      <c r="V12" s="533" t="s">
        <v>25</v>
      </c>
      <c r="W12" s="534"/>
      <c r="X12" s="535"/>
      <c r="Y12" s="566" t="s">
        <v>5</v>
      </c>
      <c r="Z12" s="568" t="s">
        <v>7</v>
      </c>
      <c r="AA12" s="570" t="s">
        <v>6</v>
      </c>
      <c r="AB12" s="572" t="s">
        <v>8</v>
      </c>
      <c r="AC12" s="615"/>
      <c r="AD12" s="618"/>
      <c r="AE12" s="618"/>
      <c r="AF12" s="618"/>
      <c r="AG12" s="618"/>
      <c r="AH12" s="618"/>
      <c r="AI12" s="609"/>
      <c r="AJ12" s="609"/>
      <c r="AK12" s="609"/>
      <c r="AL12" s="609"/>
      <c r="AM12" s="629"/>
      <c r="AN12" s="609"/>
      <c r="AO12" s="609"/>
      <c r="AP12" s="623"/>
      <c r="AQ12" s="612"/>
      <c r="AR12" s="609"/>
      <c r="AS12" s="609"/>
      <c r="AT12" s="609"/>
      <c r="AU12" s="609"/>
      <c r="AV12" s="626"/>
      <c r="AX12" s="620"/>
      <c r="AY12" s="621"/>
      <c r="BA12" s="607"/>
      <c r="BB12" s="607"/>
    </row>
    <row r="13" spans="1:54" ht="72" customHeight="1" thickBot="1" x14ac:dyDescent="0.3">
      <c r="A13" s="538"/>
      <c r="B13" s="543"/>
      <c r="C13" s="525"/>
      <c r="D13" s="529"/>
      <c r="E13" s="532"/>
      <c r="F13" s="532"/>
      <c r="G13" s="532"/>
      <c r="H13" s="540"/>
      <c r="I13" s="540"/>
      <c r="J13" s="38" t="s">
        <v>26</v>
      </c>
      <c r="K13" s="229" t="s">
        <v>19</v>
      </c>
      <c r="L13" s="40" t="s">
        <v>27</v>
      </c>
      <c r="M13" s="41" t="s">
        <v>20</v>
      </c>
      <c r="N13" s="45" t="s">
        <v>15</v>
      </c>
      <c r="O13" s="37" t="s">
        <v>10</v>
      </c>
      <c r="P13" s="1" t="s">
        <v>9</v>
      </c>
      <c r="Q13" s="36" t="s">
        <v>28</v>
      </c>
      <c r="R13" s="61" t="s">
        <v>29</v>
      </c>
      <c r="S13" s="42" t="s">
        <v>19</v>
      </c>
      <c r="T13" s="43" t="s">
        <v>30</v>
      </c>
      <c r="U13" s="44" t="s">
        <v>21</v>
      </c>
      <c r="V13" s="45" t="s">
        <v>15</v>
      </c>
      <c r="W13" s="37" t="s">
        <v>10</v>
      </c>
      <c r="X13" s="46" t="s">
        <v>9</v>
      </c>
      <c r="Y13" s="567"/>
      <c r="Z13" s="569"/>
      <c r="AA13" s="571"/>
      <c r="AB13" s="573"/>
      <c r="AC13" s="616"/>
      <c r="AD13" s="619"/>
      <c r="AE13" s="619"/>
      <c r="AF13" s="619"/>
      <c r="AG13" s="619"/>
      <c r="AH13" s="619"/>
      <c r="AI13" s="610"/>
      <c r="AJ13" s="610"/>
      <c r="AK13" s="610"/>
      <c r="AL13" s="610"/>
      <c r="AM13" s="630"/>
      <c r="AN13" s="610"/>
      <c r="AO13" s="610"/>
      <c r="AP13" s="624"/>
      <c r="AQ13" s="613"/>
      <c r="AR13" s="610"/>
      <c r="AS13" s="610"/>
      <c r="AT13" s="610"/>
      <c r="AU13" s="610"/>
      <c r="AV13" s="627"/>
      <c r="AX13" s="620"/>
      <c r="AY13" s="621"/>
      <c r="BA13" s="607"/>
      <c r="BB13" s="607"/>
    </row>
    <row r="14" spans="1:54" ht="20.100000000000001" customHeight="1" x14ac:dyDescent="0.25">
      <c r="A14" s="392" t="s">
        <v>755</v>
      </c>
      <c r="B14" s="240"/>
      <c r="C14" s="160" t="s">
        <v>728</v>
      </c>
      <c r="D14" s="197" t="s">
        <v>200</v>
      </c>
      <c r="E14" s="198" t="s">
        <v>906</v>
      </c>
      <c r="F14" s="198" t="s">
        <v>158</v>
      </c>
      <c r="G14" s="113" t="s">
        <v>49</v>
      </c>
      <c r="H14" s="198">
        <v>6</v>
      </c>
      <c r="I14" s="198">
        <v>2</v>
      </c>
      <c r="J14" s="199" t="s">
        <v>758</v>
      </c>
      <c r="K14" s="200">
        <v>0.25</v>
      </c>
      <c r="L14" s="201" t="s">
        <v>741</v>
      </c>
      <c r="M14" s="200">
        <v>0.5</v>
      </c>
      <c r="N14" s="127"/>
      <c r="O14" s="127"/>
      <c r="P14" s="202" t="s">
        <v>41</v>
      </c>
      <c r="Q14" s="203" t="s">
        <v>9</v>
      </c>
      <c r="R14" s="201" t="s">
        <v>82</v>
      </c>
      <c r="S14" s="200">
        <v>0.25</v>
      </c>
      <c r="T14" s="107" t="s">
        <v>741</v>
      </c>
      <c r="U14" s="200">
        <v>0.5</v>
      </c>
      <c r="V14" s="126"/>
      <c r="W14" s="127"/>
      <c r="X14" s="128" t="s">
        <v>41</v>
      </c>
      <c r="Y14" s="129">
        <v>30</v>
      </c>
      <c r="Z14" s="130"/>
      <c r="AA14" s="130">
        <v>15</v>
      </c>
      <c r="AB14" s="128">
        <v>14</v>
      </c>
      <c r="AC14" s="129" t="s">
        <v>34</v>
      </c>
      <c r="AD14" s="204"/>
      <c r="AE14" s="204"/>
      <c r="AF14" s="204" t="s">
        <v>34</v>
      </c>
      <c r="AG14" s="204"/>
      <c r="AH14" s="204"/>
      <c r="AI14" s="204"/>
      <c r="AJ14" s="204"/>
      <c r="AK14" s="204"/>
      <c r="AL14" s="204"/>
      <c r="AM14" s="204"/>
      <c r="AN14" s="130"/>
      <c r="AO14" s="130"/>
      <c r="AP14" s="130"/>
      <c r="AQ14" s="130"/>
      <c r="AR14" s="130"/>
      <c r="AS14" s="130"/>
      <c r="AT14" s="130"/>
      <c r="AU14" s="404"/>
      <c r="AV14" s="205" t="s">
        <v>41</v>
      </c>
      <c r="AX14" s="17">
        <f>SUM(Y14:AB14)</f>
        <v>59</v>
      </c>
      <c r="AY14" s="34">
        <f>AX14/H14</f>
        <v>9.8333333333333339</v>
      </c>
      <c r="BA14" s="35">
        <f>K14+K15+M14</f>
        <v>1</v>
      </c>
      <c r="BB14" s="35">
        <f>S14+S15+U14</f>
        <v>1</v>
      </c>
    </row>
    <row r="15" spans="1:54" ht="20.100000000000001" customHeight="1" x14ac:dyDescent="0.25">
      <c r="A15" s="158"/>
      <c r="B15" s="241"/>
      <c r="C15" s="81"/>
      <c r="D15" s="82"/>
      <c r="E15" s="83"/>
      <c r="F15" s="83"/>
      <c r="G15" s="84"/>
      <c r="H15" s="83"/>
      <c r="I15" s="83"/>
      <c r="J15" s="85" t="s">
        <v>11</v>
      </c>
      <c r="K15" s="206">
        <v>0.25</v>
      </c>
      <c r="L15" s="85"/>
      <c r="M15" s="86"/>
      <c r="N15" s="87"/>
      <c r="O15" s="87"/>
      <c r="P15" s="88"/>
      <c r="Q15" s="89"/>
      <c r="R15" s="85" t="s">
        <v>82</v>
      </c>
      <c r="S15" s="206">
        <v>0.25</v>
      </c>
      <c r="T15" s="207"/>
      <c r="U15" s="135"/>
      <c r="V15" s="90"/>
      <c r="W15" s="87"/>
      <c r="X15" s="84"/>
      <c r="Y15" s="91"/>
      <c r="Z15" s="92"/>
      <c r="AA15" s="92"/>
      <c r="AB15" s="93"/>
      <c r="AC15" s="91" t="s">
        <v>34</v>
      </c>
      <c r="AD15" s="133"/>
      <c r="AE15" s="133"/>
      <c r="AF15" s="133" t="s">
        <v>34</v>
      </c>
      <c r="AG15" s="133"/>
      <c r="AH15" s="133"/>
      <c r="AI15" s="133"/>
      <c r="AJ15" s="133"/>
      <c r="AK15" s="133"/>
      <c r="AL15" s="133"/>
      <c r="AM15" s="133"/>
      <c r="AN15" s="92"/>
      <c r="AO15" s="92"/>
      <c r="AP15" s="92"/>
      <c r="AQ15" s="92"/>
      <c r="AR15" s="92"/>
      <c r="AS15" s="92"/>
      <c r="AT15" s="92"/>
      <c r="AU15" s="263"/>
      <c r="AV15" s="93" t="s">
        <v>41</v>
      </c>
    </row>
    <row r="16" spans="1:54" ht="20.100000000000001" customHeight="1" x14ac:dyDescent="0.25">
      <c r="A16" s="99" t="s">
        <v>348</v>
      </c>
      <c r="B16" s="242"/>
      <c r="C16" s="104" t="s">
        <v>728</v>
      </c>
      <c r="D16" s="105" t="s">
        <v>201</v>
      </c>
      <c r="E16" s="106" t="s">
        <v>895</v>
      </c>
      <c r="F16" s="106" t="s">
        <v>159</v>
      </c>
      <c r="G16" s="113" t="s">
        <v>49</v>
      </c>
      <c r="H16" s="106">
        <v>6</v>
      </c>
      <c r="I16" s="106">
        <v>2</v>
      </c>
      <c r="J16" s="107" t="s">
        <v>746</v>
      </c>
      <c r="K16" s="108">
        <v>0.2</v>
      </c>
      <c r="L16" s="107" t="s">
        <v>733</v>
      </c>
      <c r="M16" s="208">
        <v>0.5</v>
      </c>
      <c r="N16" s="109"/>
      <c r="O16" s="109"/>
      <c r="P16" s="110" t="s">
        <v>41</v>
      </c>
      <c r="Q16" s="134" t="s">
        <v>9</v>
      </c>
      <c r="R16" s="107" t="s">
        <v>82</v>
      </c>
      <c r="S16" s="111">
        <v>0.2</v>
      </c>
      <c r="T16" s="107" t="s">
        <v>733</v>
      </c>
      <c r="U16" s="208">
        <v>0.5</v>
      </c>
      <c r="V16" s="112"/>
      <c r="W16" s="109"/>
      <c r="X16" s="113" t="s">
        <v>41</v>
      </c>
      <c r="Y16" s="114">
        <v>28.5</v>
      </c>
      <c r="Z16" s="116"/>
      <c r="AA16" s="116">
        <v>21</v>
      </c>
      <c r="AB16" s="113">
        <v>12</v>
      </c>
      <c r="AC16" s="114" t="s">
        <v>34</v>
      </c>
      <c r="AD16" s="132"/>
      <c r="AE16" s="132" t="s">
        <v>34</v>
      </c>
      <c r="AF16" s="132" t="s">
        <v>34</v>
      </c>
      <c r="AG16" s="132"/>
      <c r="AH16" s="132"/>
      <c r="AI16" s="132"/>
      <c r="AJ16" s="132"/>
      <c r="AK16" s="132"/>
      <c r="AL16" s="132"/>
      <c r="AM16" s="132"/>
      <c r="AN16" s="116"/>
      <c r="AO16" s="116"/>
      <c r="AP16" s="116"/>
      <c r="AQ16" s="116"/>
      <c r="AR16" s="116"/>
      <c r="AS16" s="116"/>
      <c r="AT16" s="116"/>
      <c r="AU16" s="260"/>
      <c r="AV16" s="115" t="s">
        <v>41</v>
      </c>
      <c r="AX16" s="17">
        <f>SUM(Y16:AB16)</f>
        <v>61.5</v>
      </c>
      <c r="AY16" s="34">
        <f>AX16/H16</f>
        <v>10.25</v>
      </c>
      <c r="BA16" s="35">
        <f>K16+K17+M16</f>
        <v>1</v>
      </c>
      <c r="BB16" s="35">
        <f>S16+S17+U16</f>
        <v>1</v>
      </c>
    </row>
    <row r="17" spans="1:54" ht="20.100000000000001" customHeight="1" x14ac:dyDescent="0.25">
      <c r="A17" s="158"/>
      <c r="B17" s="241"/>
      <c r="C17" s="81"/>
      <c r="D17" s="82"/>
      <c r="E17" s="83"/>
      <c r="F17" s="83"/>
      <c r="G17" s="83"/>
      <c r="H17" s="83"/>
      <c r="I17" s="83"/>
      <c r="J17" s="85" t="s">
        <v>79</v>
      </c>
      <c r="K17" s="206">
        <v>0.3</v>
      </c>
      <c r="L17" s="85"/>
      <c r="M17" s="86"/>
      <c r="N17" s="87"/>
      <c r="O17" s="87"/>
      <c r="P17" s="88"/>
      <c r="Q17" s="89"/>
      <c r="R17" s="85" t="s">
        <v>82</v>
      </c>
      <c r="S17" s="206">
        <v>0.3</v>
      </c>
      <c r="T17" s="85"/>
      <c r="U17" s="86"/>
      <c r="V17" s="90"/>
      <c r="W17" s="87"/>
      <c r="X17" s="84"/>
      <c r="Y17" s="91"/>
      <c r="Z17" s="92"/>
      <c r="AA17" s="92"/>
      <c r="AB17" s="84"/>
      <c r="AC17" s="91" t="s">
        <v>34</v>
      </c>
      <c r="AD17" s="133"/>
      <c r="AE17" s="133" t="s">
        <v>34</v>
      </c>
      <c r="AF17" s="133" t="s">
        <v>34</v>
      </c>
      <c r="AG17" s="133"/>
      <c r="AH17" s="133"/>
      <c r="AI17" s="133"/>
      <c r="AJ17" s="133"/>
      <c r="AK17" s="133"/>
      <c r="AL17" s="133"/>
      <c r="AM17" s="133"/>
      <c r="AN17" s="92"/>
      <c r="AO17" s="92"/>
      <c r="AP17" s="92"/>
      <c r="AQ17" s="92"/>
      <c r="AR17" s="92"/>
      <c r="AS17" s="92"/>
      <c r="AT17" s="92"/>
      <c r="AU17" s="263"/>
      <c r="AV17" s="93" t="s">
        <v>41</v>
      </c>
    </row>
    <row r="18" spans="1:54" ht="20.100000000000001" customHeight="1" x14ac:dyDescent="0.25">
      <c r="A18" s="99" t="s">
        <v>349</v>
      </c>
      <c r="B18" s="242"/>
      <c r="C18" s="104" t="s">
        <v>728</v>
      </c>
      <c r="D18" s="105" t="s">
        <v>202</v>
      </c>
      <c r="E18" s="106" t="s">
        <v>624</v>
      </c>
      <c r="F18" s="106" t="s">
        <v>160</v>
      </c>
      <c r="G18" s="113" t="s">
        <v>49</v>
      </c>
      <c r="H18" s="106">
        <v>3</v>
      </c>
      <c r="I18" s="106">
        <v>1</v>
      </c>
      <c r="J18" s="107" t="s">
        <v>415</v>
      </c>
      <c r="K18" s="108">
        <v>0.1</v>
      </c>
      <c r="L18" s="107" t="s">
        <v>733</v>
      </c>
      <c r="M18" s="108">
        <v>0.5</v>
      </c>
      <c r="N18" s="109"/>
      <c r="O18" s="109"/>
      <c r="P18" s="110" t="s">
        <v>41</v>
      </c>
      <c r="Q18" s="134" t="s">
        <v>9</v>
      </c>
      <c r="R18" s="107" t="s">
        <v>82</v>
      </c>
      <c r="S18" s="108">
        <v>0.1</v>
      </c>
      <c r="T18" s="107" t="s">
        <v>733</v>
      </c>
      <c r="U18" s="108">
        <v>0.5</v>
      </c>
      <c r="V18" s="112"/>
      <c r="W18" s="109"/>
      <c r="X18" s="113" t="s">
        <v>41</v>
      </c>
      <c r="Y18" s="114">
        <v>13.5</v>
      </c>
      <c r="Z18" s="116"/>
      <c r="AA18" s="116">
        <v>13.5</v>
      </c>
      <c r="AB18" s="113"/>
      <c r="AC18" s="114" t="s">
        <v>41</v>
      </c>
      <c r="AD18" s="132" t="s">
        <v>41</v>
      </c>
      <c r="AE18" s="132" t="s">
        <v>34</v>
      </c>
      <c r="AF18" s="132"/>
      <c r="AG18" s="132"/>
      <c r="AH18" s="132"/>
      <c r="AI18" s="132"/>
      <c r="AJ18" s="132"/>
      <c r="AK18" s="132"/>
      <c r="AL18" s="132"/>
      <c r="AM18" s="132"/>
      <c r="AN18" s="116"/>
      <c r="AO18" s="116"/>
      <c r="AP18" s="116"/>
      <c r="AQ18" s="116"/>
      <c r="AR18" s="116"/>
      <c r="AS18" s="116"/>
      <c r="AT18" s="116"/>
      <c r="AU18" s="260"/>
      <c r="AV18" s="115"/>
      <c r="AX18" s="17">
        <f>SUM(Y18:AB18)</f>
        <v>27</v>
      </c>
      <c r="AY18" s="34">
        <f>AX18/H18</f>
        <v>9</v>
      </c>
      <c r="BA18" s="35">
        <f>K18+K19+M18</f>
        <v>1</v>
      </c>
      <c r="BB18" s="35">
        <f>S18+S19+U18</f>
        <v>1</v>
      </c>
    </row>
    <row r="19" spans="1:54" ht="20.100000000000001" customHeight="1" x14ac:dyDescent="0.25">
      <c r="A19" s="100"/>
      <c r="B19" s="243"/>
      <c r="C19" s="230"/>
      <c r="D19" s="82"/>
      <c r="E19" s="83"/>
      <c r="F19" s="83"/>
      <c r="G19" s="84"/>
      <c r="H19" s="83"/>
      <c r="I19" s="83"/>
      <c r="J19" s="85" t="s">
        <v>79</v>
      </c>
      <c r="K19" s="86">
        <v>0.4</v>
      </c>
      <c r="L19" s="85"/>
      <c r="M19" s="86"/>
      <c r="N19" s="87"/>
      <c r="O19" s="87"/>
      <c r="P19" s="88"/>
      <c r="Q19" s="89"/>
      <c r="R19" s="85" t="s">
        <v>82</v>
      </c>
      <c r="S19" s="86">
        <v>0.4</v>
      </c>
      <c r="T19" s="85"/>
      <c r="U19" s="135"/>
      <c r="V19" s="90"/>
      <c r="W19" s="87"/>
      <c r="X19" s="84"/>
      <c r="Y19" s="91"/>
      <c r="Z19" s="92"/>
      <c r="AA19" s="92"/>
      <c r="AB19" s="84"/>
      <c r="AC19" s="91" t="s">
        <v>41</v>
      </c>
      <c r="AD19" s="133" t="s">
        <v>41</v>
      </c>
      <c r="AE19" s="133" t="s">
        <v>34</v>
      </c>
      <c r="AF19" s="133"/>
      <c r="AG19" s="133"/>
      <c r="AH19" s="133"/>
      <c r="AI19" s="133"/>
      <c r="AJ19" s="133"/>
      <c r="AK19" s="133"/>
      <c r="AL19" s="133"/>
      <c r="AM19" s="133"/>
      <c r="AN19" s="92"/>
      <c r="AO19" s="92"/>
      <c r="AP19" s="92"/>
      <c r="AQ19" s="92"/>
      <c r="AR19" s="92"/>
      <c r="AS19" s="92"/>
      <c r="AT19" s="92"/>
      <c r="AU19" s="263"/>
      <c r="AV19" s="93"/>
    </row>
    <row r="20" spans="1:54" ht="20.100000000000001" customHeight="1" x14ac:dyDescent="0.25">
      <c r="A20" s="99" t="s">
        <v>350</v>
      </c>
      <c r="B20" s="242"/>
      <c r="C20" s="104" t="s">
        <v>728</v>
      </c>
      <c r="D20" s="105" t="s">
        <v>203</v>
      </c>
      <c r="E20" s="106" t="s">
        <v>622</v>
      </c>
      <c r="F20" s="106" t="s">
        <v>161</v>
      </c>
      <c r="G20" s="106" t="s">
        <v>41</v>
      </c>
      <c r="H20" s="106">
        <v>3</v>
      </c>
      <c r="I20" s="106">
        <v>1</v>
      </c>
      <c r="J20" s="107" t="s">
        <v>760</v>
      </c>
      <c r="K20" s="108">
        <v>0.3</v>
      </c>
      <c r="L20" s="107" t="s">
        <v>743</v>
      </c>
      <c r="M20" s="108">
        <v>0.6</v>
      </c>
      <c r="N20" s="109"/>
      <c r="O20" s="109"/>
      <c r="P20" s="110" t="s">
        <v>41</v>
      </c>
      <c r="Q20" s="134" t="s">
        <v>9</v>
      </c>
      <c r="R20" s="107" t="s">
        <v>82</v>
      </c>
      <c r="S20" s="111">
        <v>0.3</v>
      </c>
      <c r="T20" s="107" t="s">
        <v>743</v>
      </c>
      <c r="U20" s="136">
        <v>0.6</v>
      </c>
      <c r="V20" s="112"/>
      <c r="W20" s="109"/>
      <c r="X20" s="113" t="s">
        <v>41</v>
      </c>
      <c r="Y20" s="114">
        <v>9</v>
      </c>
      <c r="Z20" s="116"/>
      <c r="AA20" s="116">
        <v>21</v>
      </c>
      <c r="AB20" s="113"/>
      <c r="AC20" s="114" t="s">
        <v>41</v>
      </c>
      <c r="AD20" s="132" t="s">
        <v>41</v>
      </c>
      <c r="AE20" s="132"/>
      <c r="AF20" s="132"/>
      <c r="AG20" s="132"/>
      <c r="AH20" s="132"/>
      <c r="AI20" s="132"/>
      <c r="AJ20" s="132"/>
      <c r="AK20" s="132"/>
      <c r="AL20" s="132"/>
      <c r="AM20" s="132"/>
      <c r="AN20" s="116"/>
      <c r="AO20" s="116"/>
      <c r="AP20" s="116"/>
      <c r="AQ20" s="116"/>
      <c r="AR20" s="116"/>
      <c r="AS20" s="116"/>
      <c r="AT20" s="116"/>
      <c r="AU20" s="260"/>
      <c r="AV20" s="115"/>
      <c r="AX20" s="17">
        <f>SUM(Y20:AB20)</f>
        <v>30</v>
      </c>
      <c r="AY20" s="34">
        <f>AX20/H20</f>
        <v>10</v>
      </c>
      <c r="BA20" s="35">
        <f>K20+K21+M20</f>
        <v>1</v>
      </c>
      <c r="BB20" s="35">
        <f>S20+S21+U20</f>
        <v>1</v>
      </c>
    </row>
    <row r="21" spans="1:54" ht="20.100000000000001" customHeight="1" x14ac:dyDescent="0.25">
      <c r="A21" s="158"/>
      <c r="B21" s="241"/>
      <c r="C21" s="81"/>
      <c r="D21" s="70"/>
      <c r="E21" s="71"/>
      <c r="F21" s="71"/>
      <c r="G21" s="71"/>
      <c r="H21" s="71"/>
      <c r="I21" s="71"/>
      <c r="J21" s="73" t="s">
        <v>79</v>
      </c>
      <c r="K21" s="74">
        <v>0.1</v>
      </c>
      <c r="L21" s="73"/>
      <c r="M21" s="74"/>
      <c r="N21" s="75"/>
      <c r="O21" s="75"/>
      <c r="P21" s="16"/>
      <c r="Q21" s="76"/>
      <c r="R21" s="73" t="s">
        <v>82</v>
      </c>
      <c r="S21" s="137">
        <v>0.1</v>
      </c>
      <c r="T21" s="73"/>
      <c r="U21" s="135"/>
      <c r="V21" s="77"/>
      <c r="W21" s="75"/>
      <c r="X21" s="72"/>
      <c r="Y21" s="78"/>
      <c r="Z21" s="79"/>
      <c r="AA21" s="79"/>
      <c r="AB21" s="72"/>
      <c r="AC21" s="78" t="s">
        <v>41</v>
      </c>
      <c r="AD21" s="131" t="s">
        <v>41</v>
      </c>
      <c r="AE21" s="131"/>
      <c r="AF21" s="131"/>
      <c r="AG21" s="131"/>
      <c r="AH21" s="131"/>
      <c r="AI21" s="131"/>
      <c r="AJ21" s="131"/>
      <c r="AK21" s="131"/>
      <c r="AL21" s="131"/>
      <c r="AM21" s="131"/>
      <c r="AN21" s="79"/>
      <c r="AO21" s="79"/>
      <c r="AP21" s="79"/>
      <c r="AQ21" s="79"/>
      <c r="AR21" s="79"/>
      <c r="AS21" s="79"/>
      <c r="AT21" s="79"/>
      <c r="AU21" s="139"/>
      <c r="AV21" s="80"/>
    </row>
    <row r="22" spans="1:54" ht="20.100000000000001" customHeight="1" x14ac:dyDescent="0.25">
      <c r="A22" s="99" t="s">
        <v>351</v>
      </c>
      <c r="B22" s="242"/>
      <c r="C22" s="104" t="s">
        <v>728</v>
      </c>
      <c r="D22" s="105" t="s">
        <v>204</v>
      </c>
      <c r="E22" s="106" t="s">
        <v>622</v>
      </c>
      <c r="F22" s="106" t="s">
        <v>162</v>
      </c>
      <c r="G22" s="106" t="s">
        <v>41</v>
      </c>
      <c r="H22" s="106">
        <v>3</v>
      </c>
      <c r="I22" s="106">
        <v>1</v>
      </c>
      <c r="J22" s="107" t="s">
        <v>79</v>
      </c>
      <c r="K22" s="108">
        <v>0.5</v>
      </c>
      <c r="L22" s="107"/>
      <c r="M22" s="108"/>
      <c r="N22" s="109"/>
      <c r="O22" s="109"/>
      <c r="P22" s="110" t="s">
        <v>41</v>
      </c>
      <c r="Q22" s="134" t="s">
        <v>9</v>
      </c>
      <c r="R22" s="209" t="s">
        <v>783</v>
      </c>
      <c r="S22" s="111"/>
      <c r="T22" s="107" t="s">
        <v>733</v>
      </c>
      <c r="U22" s="208">
        <v>0.5</v>
      </c>
      <c r="V22" s="112"/>
      <c r="W22" s="109"/>
      <c r="X22" s="113"/>
      <c r="Y22" s="114">
        <v>12</v>
      </c>
      <c r="Z22" s="116"/>
      <c r="AA22" s="116">
        <v>15</v>
      </c>
      <c r="AB22" s="115"/>
      <c r="AC22" s="114" t="s">
        <v>41</v>
      </c>
      <c r="AD22" s="132" t="s">
        <v>41</v>
      </c>
      <c r="AE22" s="132"/>
      <c r="AF22" s="132"/>
      <c r="AG22" s="132"/>
      <c r="AH22" s="132"/>
      <c r="AI22" s="132"/>
      <c r="AJ22" s="132"/>
      <c r="AK22" s="132"/>
      <c r="AL22" s="132"/>
      <c r="AM22" s="132"/>
      <c r="AN22" s="116"/>
      <c r="AO22" s="116"/>
      <c r="AP22" s="116"/>
      <c r="AQ22" s="116"/>
      <c r="AR22" s="116"/>
      <c r="AS22" s="116"/>
      <c r="AT22" s="116"/>
      <c r="AU22" s="260"/>
      <c r="AV22" s="115"/>
      <c r="AX22" s="17">
        <f>SUM(Y22:AB22)</f>
        <v>27</v>
      </c>
      <c r="AY22" s="34">
        <f>AX22/H22</f>
        <v>9</v>
      </c>
      <c r="BA22" s="35">
        <f>K22+K23+M22</f>
        <v>1</v>
      </c>
      <c r="BB22" s="35">
        <v>1</v>
      </c>
    </row>
    <row r="23" spans="1:54" ht="20.100000000000001" customHeight="1" x14ac:dyDescent="0.25">
      <c r="A23" s="100"/>
      <c r="B23" s="243"/>
      <c r="C23" s="230"/>
      <c r="D23" s="82"/>
      <c r="E23" s="83"/>
      <c r="F23" s="83"/>
      <c r="G23" s="83"/>
      <c r="H23" s="83"/>
      <c r="I23" s="83"/>
      <c r="J23" s="85" t="s">
        <v>79</v>
      </c>
      <c r="K23" s="86">
        <v>0.5</v>
      </c>
      <c r="L23" s="85"/>
      <c r="M23" s="86"/>
      <c r="N23" s="87"/>
      <c r="O23" s="87"/>
      <c r="P23" s="88"/>
      <c r="Q23" s="89"/>
      <c r="R23" s="85"/>
      <c r="S23" s="135"/>
      <c r="T23" s="85"/>
      <c r="U23" s="86"/>
      <c r="V23" s="90"/>
      <c r="W23" s="87"/>
      <c r="X23" s="84"/>
      <c r="Y23" s="91"/>
      <c r="Z23" s="92"/>
      <c r="AA23" s="92"/>
      <c r="AB23" s="93"/>
      <c r="AC23" s="91" t="s">
        <v>41</v>
      </c>
      <c r="AD23" s="133" t="s">
        <v>41</v>
      </c>
      <c r="AE23" s="133"/>
      <c r="AF23" s="133"/>
      <c r="AG23" s="133"/>
      <c r="AH23" s="133"/>
      <c r="AI23" s="133"/>
      <c r="AJ23" s="133"/>
      <c r="AK23" s="133"/>
      <c r="AL23" s="133"/>
      <c r="AM23" s="133"/>
      <c r="AN23" s="92"/>
      <c r="AO23" s="92"/>
      <c r="AP23" s="92"/>
      <c r="AQ23" s="92"/>
      <c r="AR23" s="92"/>
      <c r="AS23" s="92"/>
      <c r="AT23" s="92"/>
      <c r="AU23" s="263"/>
      <c r="AV23" s="93"/>
    </row>
    <row r="24" spans="1:54" ht="20.100000000000001" customHeight="1" x14ac:dyDescent="0.25">
      <c r="A24" s="99" t="s">
        <v>352</v>
      </c>
      <c r="B24" s="242"/>
      <c r="C24" s="104" t="s">
        <v>728</v>
      </c>
      <c r="D24" s="105" t="s">
        <v>205</v>
      </c>
      <c r="E24" s="106"/>
      <c r="F24" s="106" t="s">
        <v>163</v>
      </c>
      <c r="G24" s="106" t="s">
        <v>34</v>
      </c>
      <c r="H24" s="106">
        <v>6</v>
      </c>
      <c r="I24" s="106">
        <v>2</v>
      </c>
      <c r="J24" s="107" t="s">
        <v>729</v>
      </c>
      <c r="K24" s="108">
        <v>0.2</v>
      </c>
      <c r="L24" s="107" t="s">
        <v>733</v>
      </c>
      <c r="M24" s="108">
        <v>0.5</v>
      </c>
      <c r="N24" s="109"/>
      <c r="O24" s="109"/>
      <c r="P24" s="110" t="s">
        <v>41</v>
      </c>
      <c r="Q24" s="134" t="s">
        <v>9</v>
      </c>
      <c r="R24" s="107" t="s">
        <v>82</v>
      </c>
      <c r="S24" s="111">
        <v>0.2</v>
      </c>
      <c r="T24" s="107" t="s">
        <v>733</v>
      </c>
      <c r="U24" s="136">
        <v>0.5</v>
      </c>
      <c r="V24" s="112"/>
      <c r="W24" s="109"/>
      <c r="X24" s="113" t="s">
        <v>41</v>
      </c>
      <c r="Y24" s="114">
        <v>22.5</v>
      </c>
      <c r="Z24" s="116"/>
      <c r="AA24" s="116">
        <v>28.5</v>
      </c>
      <c r="AB24" s="115">
        <v>9</v>
      </c>
      <c r="AC24" s="114"/>
      <c r="AD24" s="132"/>
      <c r="AE24" s="132" t="s">
        <v>34</v>
      </c>
      <c r="AF24" s="132"/>
      <c r="AG24" s="132"/>
      <c r="AH24" s="132"/>
      <c r="AI24" s="132"/>
      <c r="AJ24" s="132"/>
      <c r="AK24" s="132"/>
      <c r="AL24" s="132"/>
      <c r="AM24" s="132"/>
      <c r="AN24" s="116"/>
      <c r="AO24" s="116"/>
      <c r="AP24" s="116"/>
      <c r="AQ24" s="116"/>
      <c r="AR24" s="116"/>
      <c r="AS24" s="116"/>
      <c r="AT24" s="116"/>
      <c r="AU24" s="260"/>
      <c r="AV24" s="115"/>
      <c r="AX24" s="17">
        <f>SUM(Y24:AB24)</f>
        <v>60</v>
      </c>
      <c r="AY24" s="34">
        <f>AX24/H24</f>
        <v>10</v>
      </c>
      <c r="BA24" s="35">
        <f>K24+K25+M24</f>
        <v>1</v>
      </c>
      <c r="BB24" s="35">
        <f>S24+S25+U24</f>
        <v>1</v>
      </c>
    </row>
    <row r="25" spans="1:54" ht="20.100000000000001" customHeight="1" x14ac:dyDescent="0.25">
      <c r="A25" s="158"/>
      <c r="B25" s="241"/>
      <c r="C25" s="81"/>
      <c r="D25" s="82"/>
      <c r="E25" s="83"/>
      <c r="F25" s="83"/>
      <c r="G25" s="84"/>
      <c r="H25" s="83"/>
      <c r="I25" s="83"/>
      <c r="J25" s="85" t="s">
        <v>79</v>
      </c>
      <c r="K25" s="86">
        <v>0.3</v>
      </c>
      <c r="L25" s="85"/>
      <c r="M25" s="86"/>
      <c r="N25" s="87"/>
      <c r="O25" s="87"/>
      <c r="P25" s="88"/>
      <c r="Q25" s="89"/>
      <c r="R25" s="85" t="s">
        <v>82</v>
      </c>
      <c r="S25" s="135">
        <v>0.3</v>
      </c>
      <c r="T25" s="207"/>
      <c r="U25" s="135"/>
      <c r="V25" s="90"/>
      <c r="W25" s="87"/>
      <c r="X25" s="84"/>
      <c r="Y25" s="91"/>
      <c r="Z25" s="92"/>
      <c r="AA25" s="92"/>
      <c r="AB25" s="93"/>
      <c r="AC25" s="91"/>
      <c r="AD25" s="133"/>
      <c r="AE25" s="133" t="s">
        <v>34</v>
      </c>
      <c r="AF25" s="133"/>
      <c r="AG25" s="133"/>
      <c r="AH25" s="133"/>
      <c r="AI25" s="133"/>
      <c r="AJ25" s="133"/>
      <c r="AK25" s="133"/>
      <c r="AL25" s="133"/>
      <c r="AM25" s="133"/>
      <c r="AN25" s="92"/>
      <c r="AO25" s="92"/>
      <c r="AP25" s="92"/>
      <c r="AQ25" s="92"/>
      <c r="AR25" s="92"/>
      <c r="AS25" s="92"/>
      <c r="AT25" s="92"/>
      <c r="AU25" s="263"/>
      <c r="AV25" s="93"/>
    </row>
    <row r="26" spans="1:54" ht="20.100000000000001" customHeight="1" x14ac:dyDescent="0.25">
      <c r="A26" s="99" t="s">
        <v>353</v>
      </c>
      <c r="B26" s="242"/>
      <c r="C26" s="104" t="s">
        <v>728</v>
      </c>
      <c r="D26" s="105" t="s">
        <v>206</v>
      </c>
      <c r="E26" s="106" t="s">
        <v>604</v>
      </c>
      <c r="F26" s="106" t="s">
        <v>164</v>
      </c>
      <c r="G26" s="106" t="s">
        <v>34</v>
      </c>
      <c r="H26" s="106">
        <v>6</v>
      </c>
      <c r="I26" s="106">
        <v>2</v>
      </c>
      <c r="J26" s="107" t="s">
        <v>758</v>
      </c>
      <c r="K26" s="208">
        <v>0.25</v>
      </c>
      <c r="L26" s="107" t="s">
        <v>741</v>
      </c>
      <c r="M26" s="208">
        <v>0.5</v>
      </c>
      <c r="N26" s="109"/>
      <c r="O26" s="109"/>
      <c r="P26" s="110" t="s">
        <v>41</v>
      </c>
      <c r="Q26" s="134" t="s">
        <v>9</v>
      </c>
      <c r="R26" s="107" t="s">
        <v>82</v>
      </c>
      <c r="S26" s="208">
        <v>0.25</v>
      </c>
      <c r="T26" s="107" t="s">
        <v>742</v>
      </c>
      <c r="U26" s="208">
        <v>0.5</v>
      </c>
      <c r="V26" s="112"/>
      <c r="W26" s="109"/>
      <c r="X26" s="113" t="s">
        <v>41</v>
      </c>
      <c r="Y26" s="114">
        <v>30</v>
      </c>
      <c r="Z26" s="116"/>
      <c r="AA26" s="116">
        <v>15</v>
      </c>
      <c r="AB26" s="115">
        <v>14</v>
      </c>
      <c r="AC26" s="114"/>
      <c r="AD26" s="132" t="s">
        <v>34</v>
      </c>
      <c r="AE26" s="132"/>
      <c r="AF26" s="132"/>
      <c r="AG26" s="132" t="s">
        <v>34</v>
      </c>
      <c r="AH26" s="132"/>
      <c r="AI26" s="132"/>
      <c r="AJ26" s="132"/>
      <c r="AK26" s="132"/>
      <c r="AL26" s="132"/>
      <c r="AM26" s="132"/>
      <c r="AN26" s="116"/>
      <c r="AO26" s="116"/>
      <c r="AP26" s="116"/>
      <c r="AQ26" s="116"/>
      <c r="AR26" s="116"/>
      <c r="AS26" s="116"/>
      <c r="AT26" s="116"/>
      <c r="AU26" s="260"/>
      <c r="AV26" s="115"/>
      <c r="AX26" s="17">
        <f>SUM(Y26:AB26)</f>
        <v>59</v>
      </c>
      <c r="AY26" s="34">
        <f>AX26/H26</f>
        <v>9.8333333333333339</v>
      </c>
      <c r="BA26" s="35">
        <f>K26+K27+M26</f>
        <v>1</v>
      </c>
      <c r="BB26" s="35">
        <f>S26+S27+U26</f>
        <v>1</v>
      </c>
    </row>
    <row r="27" spans="1:54" ht="20.100000000000001" customHeight="1" x14ac:dyDescent="0.25">
      <c r="A27" s="158"/>
      <c r="B27" s="241"/>
      <c r="C27" s="81"/>
      <c r="D27" s="82"/>
      <c r="E27" s="83"/>
      <c r="F27" s="83"/>
      <c r="G27" s="83"/>
      <c r="H27" s="83"/>
      <c r="I27" s="83"/>
      <c r="J27" s="85" t="s">
        <v>729</v>
      </c>
      <c r="K27" s="206">
        <v>0.25</v>
      </c>
      <c r="L27" s="85"/>
      <c r="M27" s="86"/>
      <c r="N27" s="87"/>
      <c r="O27" s="87"/>
      <c r="P27" s="88"/>
      <c r="Q27" s="89"/>
      <c r="R27" s="85" t="s">
        <v>82</v>
      </c>
      <c r="S27" s="206">
        <v>0.25</v>
      </c>
      <c r="T27" s="85"/>
      <c r="U27" s="135"/>
      <c r="V27" s="90"/>
      <c r="W27" s="87"/>
      <c r="X27" s="84"/>
      <c r="Y27" s="91"/>
      <c r="Z27" s="92"/>
      <c r="AA27" s="92"/>
      <c r="AB27" s="93"/>
      <c r="AC27" s="91"/>
      <c r="AD27" s="133" t="s">
        <v>34</v>
      </c>
      <c r="AE27" s="133"/>
      <c r="AF27" s="133"/>
      <c r="AG27" s="133" t="s">
        <v>34</v>
      </c>
      <c r="AH27" s="133"/>
      <c r="AI27" s="133"/>
      <c r="AJ27" s="133"/>
      <c r="AK27" s="133"/>
      <c r="AL27" s="133"/>
      <c r="AM27" s="133"/>
      <c r="AN27" s="92"/>
      <c r="AO27" s="92"/>
      <c r="AP27" s="92"/>
      <c r="AQ27" s="92"/>
      <c r="AR27" s="92"/>
      <c r="AS27" s="92"/>
      <c r="AT27" s="92"/>
      <c r="AU27" s="263"/>
      <c r="AV27" s="93"/>
    </row>
    <row r="28" spans="1:54" ht="20.100000000000001" customHeight="1" x14ac:dyDescent="0.25">
      <c r="A28" s="99" t="s">
        <v>348</v>
      </c>
      <c r="B28" s="242"/>
      <c r="C28" s="104" t="s">
        <v>728</v>
      </c>
      <c r="D28" s="105" t="s">
        <v>207</v>
      </c>
      <c r="E28" s="106" t="s">
        <v>604</v>
      </c>
      <c r="F28" s="106" t="s">
        <v>165</v>
      </c>
      <c r="G28" s="106" t="s">
        <v>34</v>
      </c>
      <c r="H28" s="106">
        <v>6</v>
      </c>
      <c r="I28" s="106">
        <v>2</v>
      </c>
      <c r="J28" s="107" t="s">
        <v>746</v>
      </c>
      <c r="K28" s="108">
        <v>0.2</v>
      </c>
      <c r="L28" s="107" t="s">
        <v>733</v>
      </c>
      <c r="M28" s="208">
        <v>0.5</v>
      </c>
      <c r="N28" s="109"/>
      <c r="O28" s="109"/>
      <c r="P28" s="110" t="s">
        <v>41</v>
      </c>
      <c r="Q28" s="134" t="s">
        <v>9</v>
      </c>
      <c r="R28" s="107" t="s">
        <v>82</v>
      </c>
      <c r="S28" s="111">
        <v>0.2</v>
      </c>
      <c r="T28" s="107" t="s">
        <v>733</v>
      </c>
      <c r="U28" s="208">
        <v>0.5</v>
      </c>
      <c r="V28" s="112"/>
      <c r="W28" s="109"/>
      <c r="X28" s="113" t="s">
        <v>41</v>
      </c>
      <c r="Y28" s="114">
        <v>28.5</v>
      </c>
      <c r="Z28" s="116"/>
      <c r="AA28" s="116">
        <v>21</v>
      </c>
      <c r="AB28" s="115">
        <v>12</v>
      </c>
      <c r="AC28" s="114"/>
      <c r="AD28" s="132" t="s">
        <v>34</v>
      </c>
      <c r="AE28" s="132"/>
      <c r="AF28" s="132"/>
      <c r="AG28" s="132" t="s">
        <v>34</v>
      </c>
      <c r="AH28" s="132"/>
      <c r="AI28" s="132"/>
      <c r="AJ28" s="132"/>
      <c r="AK28" s="132"/>
      <c r="AL28" s="132"/>
      <c r="AM28" s="132"/>
      <c r="AN28" s="116"/>
      <c r="AO28" s="116"/>
      <c r="AP28" s="116"/>
      <c r="AQ28" s="116"/>
      <c r="AR28" s="116"/>
      <c r="AS28" s="116"/>
      <c r="AT28" s="116"/>
      <c r="AU28" s="260"/>
      <c r="AV28" s="115"/>
      <c r="AX28" s="17">
        <f>SUM(Y28:AB28)</f>
        <v>61.5</v>
      </c>
      <c r="AY28" s="34">
        <f>AX28/H28</f>
        <v>10.25</v>
      </c>
      <c r="BA28" s="35">
        <f>K28+K29+M28</f>
        <v>1</v>
      </c>
      <c r="BB28" s="35">
        <f>S28+S29+U28</f>
        <v>1</v>
      </c>
    </row>
    <row r="29" spans="1:54" ht="20.100000000000001" customHeight="1" x14ac:dyDescent="0.25">
      <c r="A29" s="158"/>
      <c r="B29" s="241"/>
      <c r="C29" s="81"/>
      <c r="D29" s="82"/>
      <c r="E29" s="83"/>
      <c r="F29" s="83"/>
      <c r="G29" s="84"/>
      <c r="H29" s="83"/>
      <c r="I29" s="83"/>
      <c r="J29" s="85" t="s">
        <v>79</v>
      </c>
      <c r="K29" s="206">
        <v>0.3</v>
      </c>
      <c r="L29" s="85"/>
      <c r="M29" s="86"/>
      <c r="N29" s="87"/>
      <c r="O29" s="87"/>
      <c r="P29" s="88"/>
      <c r="Q29" s="89"/>
      <c r="R29" s="85" t="s">
        <v>82</v>
      </c>
      <c r="S29" s="206">
        <v>0.3</v>
      </c>
      <c r="T29" s="85"/>
      <c r="U29" s="86"/>
      <c r="V29" s="90"/>
      <c r="W29" s="87"/>
      <c r="X29" s="84"/>
      <c r="Y29" s="91"/>
      <c r="Z29" s="92"/>
      <c r="AA29" s="92"/>
      <c r="AB29" s="93"/>
      <c r="AC29" s="91"/>
      <c r="AD29" s="133" t="s">
        <v>34</v>
      </c>
      <c r="AE29" s="133"/>
      <c r="AF29" s="133"/>
      <c r="AG29" s="133" t="s">
        <v>34</v>
      </c>
      <c r="AH29" s="133"/>
      <c r="AI29" s="133"/>
      <c r="AJ29" s="133"/>
      <c r="AK29" s="133"/>
      <c r="AL29" s="133"/>
      <c r="AM29" s="133"/>
      <c r="AN29" s="92"/>
      <c r="AO29" s="92"/>
      <c r="AP29" s="92"/>
      <c r="AQ29" s="92"/>
      <c r="AR29" s="92"/>
      <c r="AS29" s="92"/>
      <c r="AT29" s="92"/>
      <c r="AU29" s="263"/>
      <c r="AV29" s="93"/>
    </row>
    <row r="30" spans="1:54" ht="20.100000000000001" customHeight="1" x14ac:dyDescent="0.25">
      <c r="A30" s="99" t="s">
        <v>354</v>
      </c>
      <c r="B30" s="242"/>
      <c r="C30" s="104" t="s">
        <v>728</v>
      </c>
      <c r="D30" s="105" t="s">
        <v>208</v>
      </c>
      <c r="E30" s="106" t="s">
        <v>897</v>
      </c>
      <c r="F30" s="106" t="s">
        <v>166</v>
      </c>
      <c r="G30" s="113" t="s">
        <v>49</v>
      </c>
      <c r="H30" s="106">
        <v>6</v>
      </c>
      <c r="I30" s="106">
        <v>2</v>
      </c>
      <c r="J30" s="107" t="s">
        <v>746</v>
      </c>
      <c r="K30" s="108">
        <v>0.15</v>
      </c>
      <c r="L30" s="107" t="s">
        <v>733</v>
      </c>
      <c r="M30" s="108">
        <v>0.5</v>
      </c>
      <c r="N30" s="112">
        <v>0.15</v>
      </c>
      <c r="O30" s="109">
        <v>0.7</v>
      </c>
      <c r="P30" s="110"/>
      <c r="Q30" s="134" t="s">
        <v>9</v>
      </c>
      <c r="R30" s="107" t="s">
        <v>82</v>
      </c>
      <c r="S30" s="136">
        <v>0.15</v>
      </c>
      <c r="T30" s="107" t="s">
        <v>733</v>
      </c>
      <c r="U30" s="136">
        <v>0.5</v>
      </c>
      <c r="V30" s="112">
        <v>0.15</v>
      </c>
      <c r="W30" s="109">
        <v>0.7</v>
      </c>
      <c r="X30" s="113"/>
      <c r="Y30" s="114">
        <v>21</v>
      </c>
      <c r="Z30" s="260"/>
      <c r="AA30" s="260">
        <v>24</v>
      </c>
      <c r="AB30" s="115">
        <v>12</v>
      </c>
      <c r="AC30" s="114"/>
      <c r="AD30" s="132"/>
      <c r="AE30" s="132"/>
      <c r="AF30" s="132" t="s">
        <v>34</v>
      </c>
      <c r="AG30" s="132"/>
      <c r="AH30" s="132" t="s">
        <v>34</v>
      </c>
      <c r="AI30" s="132" t="s">
        <v>34</v>
      </c>
      <c r="AJ30" s="132"/>
      <c r="AK30" s="132"/>
      <c r="AL30" s="132"/>
      <c r="AM30" s="132"/>
      <c r="AN30" s="116"/>
      <c r="AO30" s="116"/>
      <c r="AP30" s="116"/>
      <c r="AQ30" s="116"/>
      <c r="AR30" s="116"/>
      <c r="AS30" s="116"/>
      <c r="AT30" s="116"/>
      <c r="AU30" s="260"/>
      <c r="AV30" s="115" t="s">
        <v>41</v>
      </c>
      <c r="AX30" s="17">
        <f>SUM(Y30:AB30)</f>
        <v>57</v>
      </c>
      <c r="AY30" s="34">
        <f>AX30/H30</f>
        <v>9.5</v>
      </c>
      <c r="BA30" s="35">
        <f>K30+K31+K32+M30</f>
        <v>1</v>
      </c>
      <c r="BB30" s="35">
        <f>S30+S31+S32+U30</f>
        <v>1</v>
      </c>
    </row>
    <row r="31" spans="1:54" ht="20.100000000000001" customHeight="1" x14ac:dyDescent="0.25">
      <c r="A31" s="98"/>
      <c r="B31" s="244"/>
      <c r="C31" s="161"/>
      <c r="D31" s="70"/>
      <c r="E31" s="71"/>
      <c r="F31" s="71"/>
      <c r="G31" s="71"/>
      <c r="H31" s="71"/>
      <c r="I31" s="71"/>
      <c r="J31" s="73" t="s">
        <v>79</v>
      </c>
      <c r="K31" s="74">
        <v>0.15</v>
      </c>
      <c r="L31" s="73"/>
      <c r="M31" s="74"/>
      <c r="N31" s="77">
        <v>0.15</v>
      </c>
      <c r="O31" s="75"/>
      <c r="P31" s="16"/>
      <c r="Q31" s="76"/>
      <c r="R31" s="73" t="s">
        <v>82</v>
      </c>
      <c r="S31" s="138">
        <v>0.15</v>
      </c>
      <c r="T31" s="73"/>
      <c r="U31" s="138"/>
      <c r="V31" s="77">
        <v>0.15</v>
      </c>
      <c r="W31" s="75"/>
      <c r="X31" s="72"/>
      <c r="Y31" s="78"/>
      <c r="Z31" s="139"/>
      <c r="AA31" s="139"/>
      <c r="AB31" s="80"/>
      <c r="AC31" s="78"/>
      <c r="AD31" s="131"/>
      <c r="AE31" s="131"/>
      <c r="AF31" s="131" t="s">
        <v>34</v>
      </c>
      <c r="AG31" s="131"/>
      <c r="AH31" s="131" t="s">
        <v>34</v>
      </c>
      <c r="AI31" s="131" t="s">
        <v>34</v>
      </c>
      <c r="AJ31" s="131"/>
      <c r="AK31" s="131"/>
      <c r="AL31" s="131"/>
      <c r="AM31" s="131"/>
      <c r="AN31" s="79"/>
      <c r="AO31" s="79"/>
      <c r="AP31" s="79"/>
      <c r="AQ31" s="79"/>
      <c r="AR31" s="79"/>
      <c r="AS31" s="79"/>
      <c r="AT31" s="79"/>
      <c r="AU31" s="139"/>
      <c r="AV31" s="80" t="s">
        <v>41</v>
      </c>
    </row>
    <row r="32" spans="1:54" ht="20.100000000000001" customHeight="1" x14ac:dyDescent="0.25">
      <c r="A32" s="158"/>
      <c r="B32" s="241"/>
      <c r="C32" s="81"/>
      <c r="D32" s="82"/>
      <c r="E32" s="83"/>
      <c r="F32" s="83"/>
      <c r="G32" s="83"/>
      <c r="H32" s="83"/>
      <c r="I32" s="83"/>
      <c r="J32" s="85" t="s">
        <v>79</v>
      </c>
      <c r="K32" s="86">
        <v>0.2</v>
      </c>
      <c r="L32" s="85"/>
      <c r="M32" s="86"/>
      <c r="N32" s="87">
        <v>0</v>
      </c>
      <c r="O32" s="87"/>
      <c r="P32" s="88"/>
      <c r="Q32" s="89"/>
      <c r="R32" s="85" t="s">
        <v>82</v>
      </c>
      <c r="S32" s="135">
        <v>0.2</v>
      </c>
      <c r="T32" s="85"/>
      <c r="U32" s="135"/>
      <c r="V32" s="90">
        <v>0</v>
      </c>
      <c r="W32" s="87"/>
      <c r="X32" s="84"/>
      <c r="Y32" s="91"/>
      <c r="Z32" s="92"/>
      <c r="AA32" s="92"/>
      <c r="AB32" s="93"/>
      <c r="AC32" s="91"/>
      <c r="AD32" s="133"/>
      <c r="AE32" s="133"/>
      <c r="AF32" s="133" t="s">
        <v>34</v>
      </c>
      <c r="AG32" s="133"/>
      <c r="AH32" s="133" t="s">
        <v>34</v>
      </c>
      <c r="AI32" s="133" t="s">
        <v>34</v>
      </c>
      <c r="AJ32" s="133"/>
      <c r="AK32" s="133"/>
      <c r="AL32" s="133"/>
      <c r="AM32" s="133"/>
      <c r="AN32" s="92"/>
      <c r="AO32" s="92"/>
      <c r="AP32" s="92"/>
      <c r="AQ32" s="92"/>
      <c r="AR32" s="92"/>
      <c r="AS32" s="92"/>
      <c r="AT32" s="92"/>
      <c r="AU32" s="263"/>
      <c r="AV32" s="93" t="s">
        <v>41</v>
      </c>
    </row>
    <row r="33" spans="1:54" ht="20.100000000000001" customHeight="1" x14ac:dyDescent="0.25">
      <c r="A33" s="99" t="s">
        <v>356</v>
      </c>
      <c r="B33" s="242"/>
      <c r="C33" s="104"/>
      <c r="D33" s="105" t="s">
        <v>209</v>
      </c>
      <c r="E33" s="106"/>
      <c r="F33" s="106" t="s">
        <v>167</v>
      </c>
      <c r="G33" s="113" t="s">
        <v>34</v>
      </c>
      <c r="H33" s="106">
        <v>3</v>
      </c>
      <c r="I33" s="106">
        <v>1</v>
      </c>
      <c r="J33" s="107" t="s">
        <v>77</v>
      </c>
      <c r="K33" s="108">
        <v>0.25</v>
      </c>
      <c r="L33" s="107" t="s">
        <v>733</v>
      </c>
      <c r="M33" s="108">
        <v>0.5</v>
      </c>
      <c r="N33" s="109"/>
      <c r="O33" s="109"/>
      <c r="P33" s="110" t="s">
        <v>41</v>
      </c>
      <c r="Q33" s="134" t="s">
        <v>9</v>
      </c>
      <c r="R33" s="107" t="s">
        <v>82</v>
      </c>
      <c r="S33" s="136">
        <v>0.25</v>
      </c>
      <c r="T33" s="107" t="s">
        <v>733</v>
      </c>
      <c r="U33" s="136">
        <v>0.5</v>
      </c>
      <c r="V33" s="112"/>
      <c r="W33" s="109"/>
      <c r="X33" s="113" t="s">
        <v>41</v>
      </c>
      <c r="Y33" s="114">
        <v>12</v>
      </c>
      <c r="Z33" s="116"/>
      <c r="AA33" s="116">
        <v>12</v>
      </c>
      <c r="AB33" s="115">
        <v>6</v>
      </c>
      <c r="AC33" s="114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16"/>
      <c r="AO33" s="116"/>
      <c r="AP33" s="116"/>
      <c r="AQ33" s="116" t="s">
        <v>34</v>
      </c>
      <c r="AR33" s="116"/>
      <c r="AS33" s="116"/>
      <c r="AT33" s="116"/>
      <c r="AU33" s="260"/>
      <c r="AV33" s="115"/>
      <c r="AX33" s="17">
        <f>SUM(Y33:AB33)</f>
        <v>30</v>
      </c>
      <c r="AY33" s="34">
        <f>AX33/H33</f>
        <v>10</v>
      </c>
      <c r="BA33" s="35">
        <f>K33+K34+M33</f>
        <v>1</v>
      </c>
      <c r="BB33" s="35">
        <f>S33+S34+U33</f>
        <v>1</v>
      </c>
    </row>
    <row r="34" spans="1:54" ht="20.100000000000001" customHeight="1" x14ac:dyDescent="0.25">
      <c r="A34" s="156"/>
      <c r="B34" s="225"/>
      <c r="C34" s="161"/>
      <c r="D34" s="70"/>
      <c r="E34" s="71"/>
      <c r="F34" s="71"/>
      <c r="G34" s="71"/>
      <c r="H34" s="71"/>
      <c r="I34" s="71"/>
      <c r="J34" s="73" t="s">
        <v>11</v>
      </c>
      <c r="K34" s="138">
        <v>0.25</v>
      </c>
      <c r="L34" s="73"/>
      <c r="M34" s="74"/>
      <c r="N34" s="75"/>
      <c r="O34" s="75"/>
      <c r="P34" s="16"/>
      <c r="Q34" s="76"/>
      <c r="R34" s="73" t="s">
        <v>82</v>
      </c>
      <c r="S34" s="138">
        <v>0.25</v>
      </c>
      <c r="T34" s="73"/>
      <c r="U34" s="138"/>
      <c r="V34" s="77"/>
      <c r="W34" s="75"/>
      <c r="X34" s="72"/>
      <c r="Y34" s="78"/>
      <c r="Z34" s="79"/>
      <c r="AA34" s="79"/>
      <c r="AB34" s="80"/>
      <c r="AC34" s="78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79"/>
      <c r="AO34" s="79"/>
      <c r="AP34" s="79"/>
      <c r="AQ34" s="79" t="s">
        <v>34</v>
      </c>
      <c r="AR34" s="79"/>
      <c r="AS34" s="79"/>
      <c r="AT34" s="79"/>
      <c r="AU34" s="139"/>
      <c r="AV34" s="80"/>
    </row>
    <row r="35" spans="1:54" ht="20.100000000000001" customHeight="1" x14ac:dyDescent="0.25">
      <c r="A35" s="99" t="s">
        <v>814</v>
      </c>
      <c r="B35" s="242"/>
      <c r="C35" s="104" t="s">
        <v>728</v>
      </c>
      <c r="D35" s="105" t="s">
        <v>210</v>
      </c>
      <c r="E35" s="106" t="s">
        <v>896</v>
      </c>
      <c r="F35" s="106" t="s">
        <v>168</v>
      </c>
      <c r="G35" s="113" t="s">
        <v>49</v>
      </c>
      <c r="H35" s="106">
        <v>6</v>
      </c>
      <c r="I35" s="106">
        <v>2</v>
      </c>
      <c r="J35" s="107" t="s">
        <v>746</v>
      </c>
      <c r="K35" s="108">
        <v>0.15</v>
      </c>
      <c r="L35" s="107" t="s">
        <v>733</v>
      </c>
      <c r="M35" s="108">
        <v>0.5</v>
      </c>
      <c r="N35" s="112">
        <v>0.15</v>
      </c>
      <c r="O35" s="109">
        <v>0.7</v>
      </c>
      <c r="P35" s="110"/>
      <c r="Q35" s="134" t="s">
        <v>9</v>
      </c>
      <c r="R35" s="107" t="s">
        <v>82</v>
      </c>
      <c r="S35" s="136">
        <v>0.15</v>
      </c>
      <c r="T35" s="107" t="s">
        <v>733</v>
      </c>
      <c r="U35" s="136">
        <v>0.5</v>
      </c>
      <c r="V35" s="112">
        <v>0.15</v>
      </c>
      <c r="W35" s="109">
        <v>0.7</v>
      </c>
      <c r="X35" s="113"/>
      <c r="Y35" s="114">
        <v>19.5</v>
      </c>
      <c r="Z35" s="116"/>
      <c r="AA35" s="116">
        <v>30</v>
      </c>
      <c r="AB35" s="115">
        <v>8</v>
      </c>
      <c r="AC35" s="114" t="s">
        <v>34</v>
      </c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16"/>
      <c r="AO35" s="116"/>
      <c r="AP35" s="116"/>
      <c r="AQ35" s="116"/>
      <c r="AR35" s="116"/>
      <c r="AS35" s="116"/>
      <c r="AT35" s="116"/>
      <c r="AU35" s="260"/>
      <c r="AV35" s="115" t="s">
        <v>41</v>
      </c>
      <c r="AX35" s="17">
        <f>SUM(Y35:AB35)</f>
        <v>57.5</v>
      </c>
      <c r="AY35" s="34">
        <f>AX35/H35</f>
        <v>9.5833333333333339</v>
      </c>
      <c r="BA35" s="35">
        <f>K35+K36+S37+M35</f>
        <v>1</v>
      </c>
      <c r="BB35" s="35">
        <f>S35+S36+S37+U35</f>
        <v>1</v>
      </c>
    </row>
    <row r="36" spans="1:54" ht="20.100000000000001" customHeight="1" x14ac:dyDescent="0.25">
      <c r="A36" s="446"/>
      <c r="B36" s="244"/>
      <c r="C36" s="231"/>
      <c r="D36" s="70"/>
      <c r="E36" s="71"/>
      <c r="F36" s="71"/>
      <c r="G36" s="71"/>
      <c r="H36" s="71"/>
      <c r="I36" s="71"/>
      <c r="J36" s="73" t="s">
        <v>79</v>
      </c>
      <c r="K36" s="74">
        <v>0.15</v>
      </c>
      <c r="L36" s="73"/>
      <c r="M36" s="74"/>
      <c r="N36" s="77">
        <v>0.15</v>
      </c>
      <c r="O36" s="75"/>
      <c r="P36" s="16"/>
      <c r="Q36" s="76"/>
      <c r="R36" s="73" t="s">
        <v>82</v>
      </c>
      <c r="S36" s="138">
        <v>0.15</v>
      </c>
      <c r="T36" s="73"/>
      <c r="U36" s="138"/>
      <c r="V36" s="77">
        <v>0.15</v>
      </c>
      <c r="W36" s="75"/>
      <c r="X36" s="72"/>
      <c r="Y36" s="78"/>
      <c r="Z36" s="79"/>
      <c r="AA36" s="79"/>
      <c r="AB36" s="80"/>
      <c r="AC36" s="78" t="s">
        <v>34</v>
      </c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79"/>
      <c r="AO36" s="79"/>
      <c r="AP36" s="79"/>
      <c r="AQ36" s="79"/>
      <c r="AR36" s="79"/>
      <c r="AS36" s="79"/>
      <c r="AT36" s="79"/>
      <c r="AU36" s="139"/>
      <c r="AV36" s="80" t="s">
        <v>41</v>
      </c>
    </row>
    <row r="37" spans="1:54" ht="20.100000000000001" customHeight="1" x14ac:dyDescent="0.25">
      <c r="A37" s="158"/>
      <c r="B37" s="241"/>
      <c r="C37" s="81"/>
      <c r="D37" s="82"/>
      <c r="E37" s="83"/>
      <c r="F37" s="83"/>
      <c r="G37" s="83"/>
      <c r="H37" s="83"/>
      <c r="I37" s="83"/>
      <c r="J37" s="85" t="s">
        <v>79</v>
      </c>
      <c r="K37" s="86">
        <v>0.2</v>
      </c>
      <c r="L37" s="85"/>
      <c r="M37" s="86"/>
      <c r="N37" s="87">
        <v>0</v>
      </c>
      <c r="O37" s="87"/>
      <c r="P37" s="88"/>
      <c r="Q37" s="89"/>
      <c r="R37" s="85" t="s">
        <v>82</v>
      </c>
      <c r="S37" s="135">
        <v>0.2</v>
      </c>
      <c r="T37" s="85"/>
      <c r="U37" s="135"/>
      <c r="V37" s="90">
        <v>0</v>
      </c>
      <c r="W37" s="87"/>
      <c r="X37" s="84"/>
      <c r="Y37" s="91"/>
      <c r="Z37" s="92"/>
      <c r="AA37" s="92"/>
      <c r="AB37" s="93"/>
      <c r="AC37" s="91" t="s">
        <v>34</v>
      </c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92"/>
      <c r="AO37" s="92"/>
      <c r="AP37" s="92"/>
      <c r="AQ37" s="92"/>
      <c r="AR37" s="92"/>
      <c r="AS37" s="92"/>
      <c r="AT37" s="92"/>
      <c r="AU37" s="263"/>
      <c r="AV37" s="93" t="s">
        <v>41</v>
      </c>
    </row>
    <row r="38" spans="1:54" ht="20.100000000000001" customHeight="1" x14ac:dyDescent="0.25">
      <c r="A38" s="447" t="s">
        <v>756</v>
      </c>
      <c r="B38" s="273"/>
      <c r="C38" s="104" t="s">
        <v>728</v>
      </c>
      <c r="D38" s="105" t="s">
        <v>495</v>
      </c>
      <c r="E38" s="106" t="s">
        <v>907</v>
      </c>
      <c r="F38" s="106" t="s">
        <v>688</v>
      </c>
      <c r="G38" s="113" t="s">
        <v>49</v>
      </c>
      <c r="H38" s="106">
        <v>6</v>
      </c>
      <c r="I38" s="106">
        <v>2</v>
      </c>
      <c r="J38" s="107" t="s">
        <v>8</v>
      </c>
      <c r="K38" s="108">
        <v>0.2</v>
      </c>
      <c r="L38" s="107" t="s">
        <v>733</v>
      </c>
      <c r="M38" s="108">
        <v>0.4</v>
      </c>
      <c r="N38" s="109"/>
      <c r="O38" s="109"/>
      <c r="P38" s="110" t="s">
        <v>41</v>
      </c>
      <c r="Q38" s="134" t="s">
        <v>9</v>
      </c>
      <c r="R38" s="107" t="s">
        <v>82</v>
      </c>
      <c r="S38" s="136">
        <v>0.2</v>
      </c>
      <c r="T38" s="107" t="s">
        <v>733</v>
      </c>
      <c r="U38" s="136">
        <v>0.8</v>
      </c>
      <c r="V38" s="112"/>
      <c r="W38" s="109"/>
      <c r="X38" s="113" t="s">
        <v>41</v>
      </c>
      <c r="Y38" s="114">
        <v>22.5</v>
      </c>
      <c r="Z38" s="116"/>
      <c r="AA38" s="116">
        <v>18</v>
      </c>
      <c r="AB38" s="115">
        <v>16</v>
      </c>
      <c r="AC38" s="114"/>
      <c r="AD38" s="132"/>
      <c r="AE38" s="132"/>
      <c r="AF38" s="132" t="s">
        <v>34</v>
      </c>
      <c r="AG38" s="132" t="s">
        <v>34</v>
      </c>
      <c r="AH38" s="132" t="s">
        <v>34</v>
      </c>
      <c r="AI38" s="132" t="s">
        <v>34</v>
      </c>
      <c r="AJ38" s="132"/>
      <c r="AK38" s="132"/>
      <c r="AL38" s="132"/>
      <c r="AM38" s="132"/>
      <c r="AN38" s="116"/>
      <c r="AO38" s="116"/>
      <c r="AP38" s="116"/>
      <c r="AQ38" s="116"/>
      <c r="AR38" s="116"/>
      <c r="AS38" s="116"/>
      <c r="AT38" s="116"/>
      <c r="AU38" s="260"/>
      <c r="AV38" s="115" t="s">
        <v>41</v>
      </c>
      <c r="AX38" s="17">
        <f>SUM(Y38:AB38)</f>
        <v>56.5</v>
      </c>
      <c r="AY38" s="34">
        <f>AX38/H38</f>
        <v>9.4166666666666661</v>
      </c>
      <c r="BA38" s="35">
        <f>K38+K39+K40+M38</f>
        <v>1</v>
      </c>
      <c r="BB38" s="35">
        <f>S38+S39+S40+U38</f>
        <v>1</v>
      </c>
    </row>
    <row r="39" spans="1:54" ht="20.100000000000001" customHeight="1" x14ac:dyDescent="0.25">
      <c r="A39" s="448"/>
      <c r="B39" s="225"/>
      <c r="C39" s="161"/>
      <c r="D39" s="70"/>
      <c r="E39" s="71"/>
      <c r="F39" s="71"/>
      <c r="G39" s="71"/>
      <c r="H39" s="71"/>
      <c r="I39" s="71"/>
      <c r="J39" s="73" t="s">
        <v>79</v>
      </c>
      <c r="K39" s="74">
        <v>0.3</v>
      </c>
      <c r="L39" s="73"/>
      <c r="M39" s="74"/>
      <c r="N39" s="75"/>
      <c r="O39" s="75"/>
      <c r="P39" s="16"/>
      <c r="Q39" s="76"/>
      <c r="R39" s="73" t="s">
        <v>9</v>
      </c>
      <c r="S39" s="138"/>
      <c r="T39" s="73"/>
      <c r="U39" s="138"/>
      <c r="V39" s="77"/>
      <c r="W39" s="75"/>
      <c r="X39" s="72"/>
      <c r="Y39" s="78"/>
      <c r="Z39" s="79"/>
      <c r="AA39" s="79"/>
      <c r="AB39" s="80"/>
      <c r="AC39" s="78"/>
      <c r="AD39" s="131"/>
      <c r="AE39" s="131"/>
      <c r="AF39" s="131" t="s">
        <v>34</v>
      </c>
      <c r="AG39" s="131" t="s">
        <v>34</v>
      </c>
      <c r="AH39" s="131" t="s">
        <v>34</v>
      </c>
      <c r="AI39" s="131" t="s">
        <v>34</v>
      </c>
      <c r="AJ39" s="131"/>
      <c r="AK39" s="131"/>
      <c r="AL39" s="131"/>
      <c r="AM39" s="131"/>
      <c r="AN39" s="79"/>
      <c r="AO39" s="79"/>
      <c r="AP39" s="79"/>
      <c r="AQ39" s="79"/>
      <c r="AR39" s="79"/>
      <c r="AS39" s="79"/>
      <c r="AT39" s="79"/>
      <c r="AU39" s="139"/>
      <c r="AV39" s="80" t="s">
        <v>41</v>
      </c>
    </row>
    <row r="40" spans="1:54" ht="20.100000000000001" customHeight="1" x14ac:dyDescent="0.25">
      <c r="A40" s="158"/>
      <c r="B40" s="241"/>
      <c r="C40" s="81"/>
      <c r="D40" s="82"/>
      <c r="E40" s="83"/>
      <c r="F40" s="83"/>
      <c r="G40" s="83"/>
      <c r="H40" s="83"/>
      <c r="I40" s="83"/>
      <c r="J40" s="85" t="s">
        <v>415</v>
      </c>
      <c r="K40" s="86">
        <v>0.1</v>
      </c>
      <c r="L40" s="85"/>
      <c r="M40" s="86"/>
      <c r="N40" s="87"/>
      <c r="O40" s="87"/>
      <c r="P40" s="88"/>
      <c r="Q40" s="89"/>
      <c r="R40" s="85" t="s">
        <v>9</v>
      </c>
      <c r="S40" s="135"/>
      <c r="T40" s="85"/>
      <c r="U40" s="135"/>
      <c r="V40" s="90"/>
      <c r="W40" s="87"/>
      <c r="X40" s="84"/>
      <c r="Y40" s="91"/>
      <c r="Z40" s="92"/>
      <c r="AA40" s="92"/>
      <c r="AB40" s="93"/>
      <c r="AC40" s="91"/>
      <c r="AD40" s="133"/>
      <c r="AE40" s="133"/>
      <c r="AF40" s="133" t="s">
        <v>34</v>
      </c>
      <c r="AG40" s="133" t="s">
        <v>34</v>
      </c>
      <c r="AH40" s="133" t="s">
        <v>34</v>
      </c>
      <c r="AI40" s="133" t="s">
        <v>34</v>
      </c>
      <c r="AJ40" s="133"/>
      <c r="AK40" s="133"/>
      <c r="AL40" s="133"/>
      <c r="AM40" s="133"/>
      <c r="AN40" s="92"/>
      <c r="AO40" s="92"/>
      <c r="AP40" s="92"/>
      <c r="AQ40" s="92"/>
      <c r="AR40" s="92"/>
      <c r="AS40" s="92"/>
      <c r="AT40" s="92"/>
      <c r="AU40" s="263"/>
      <c r="AV40" s="93" t="s">
        <v>41</v>
      </c>
    </row>
    <row r="41" spans="1:54" ht="20.100000000000001" customHeight="1" x14ac:dyDescent="0.25">
      <c r="A41" s="443" t="s">
        <v>357</v>
      </c>
      <c r="B41" s="273"/>
      <c r="C41" s="104" t="s">
        <v>728</v>
      </c>
      <c r="D41" s="105" t="s">
        <v>496</v>
      </c>
      <c r="E41" s="106"/>
      <c r="F41" s="106" t="s">
        <v>689</v>
      </c>
      <c r="G41" s="106" t="s">
        <v>34</v>
      </c>
      <c r="H41" s="106">
        <v>3</v>
      </c>
      <c r="I41" s="106">
        <v>1</v>
      </c>
      <c r="J41" s="107" t="s">
        <v>148</v>
      </c>
      <c r="K41" s="108">
        <v>0.15</v>
      </c>
      <c r="L41" s="107" t="s">
        <v>741</v>
      </c>
      <c r="M41" s="108">
        <v>0.7</v>
      </c>
      <c r="N41" s="109">
        <v>0</v>
      </c>
      <c r="O41" s="109">
        <v>1</v>
      </c>
      <c r="P41" s="110"/>
      <c r="Q41" s="134" t="s">
        <v>9</v>
      </c>
      <c r="R41" s="107" t="s">
        <v>82</v>
      </c>
      <c r="S41" s="136">
        <v>0.15</v>
      </c>
      <c r="T41" s="107" t="s">
        <v>741</v>
      </c>
      <c r="U41" s="136">
        <v>0.7</v>
      </c>
      <c r="V41" s="112">
        <v>0</v>
      </c>
      <c r="W41" s="109">
        <v>1</v>
      </c>
      <c r="X41" s="113"/>
      <c r="Y41" s="114">
        <v>15</v>
      </c>
      <c r="Z41" s="116"/>
      <c r="AA41" s="116">
        <v>12</v>
      </c>
      <c r="AB41" s="115"/>
      <c r="AC41" s="114"/>
      <c r="AD41" s="132"/>
      <c r="AE41" s="132"/>
      <c r="AF41" s="132"/>
      <c r="AG41" s="132"/>
      <c r="AH41" s="132" t="s">
        <v>34</v>
      </c>
      <c r="AI41" s="132"/>
      <c r="AJ41" s="132"/>
      <c r="AK41" s="132"/>
      <c r="AL41" s="132"/>
      <c r="AM41" s="132"/>
      <c r="AN41" s="116"/>
      <c r="AO41" s="116"/>
      <c r="AP41" s="116"/>
      <c r="AQ41" s="116"/>
      <c r="AR41" s="116"/>
      <c r="AS41" s="116"/>
      <c r="AT41" s="116"/>
      <c r="AU41" s="260"/>
      <c r="AV41" s="115"/>
      <c r="AX41" s="17">
        <f>SUM(Y41:AB41)</f>
        <v>27</v>
      </c>
      <c r="AY41" s="34">
        <f>AX41/H41</f>
        <v>9</v>
      </c>
      <c r="BA41" s="35">
        <f>K41+K42+M41</f>
        <v>1</v>
      </c>
      <c r="BB41" s="35">
        <f>S41+S42+U41</f>
        <v>1</v>
      </c>
    </row>
    <row r="42" spans="1:54" ht="20.100000000000001" customHeight="1" x14ac:dyDescent="0.25">
      <c r="A42" s="156"/>
      <c r="B42" s="225"/>
      <c r="C42" s="161"/>
      <c r="D42" s="70"/>
      <c r="E42" s="71"/>
      <c r="F42" s="71"/>
      <c r="G42" s="71"/>
      <c r="H42" s="71"/>
      <c r="I42" s="71"/>
      <c r="J42" s="73" t="s">
        <v>760</v>
      </c>
      <c r="K42" s="74">
        <v>0.15</v>
      </c>
      <c r="L42" s="73"/>
      <c r="M42" s="74"/>
      <c r="N42" s="75">
        <v>0</v>
      </c>
      <c r="O42" s="75"/>
      <c r="P42" s="16"/>
      <c r="Q42" s="76"/>
      <c r="R42" s="73" t="s">
        <v>82</v>
      </c>
      <c r="S42" s="138">
        <v>0.15</v>
      </c>
      <c r="T42" s="73"/>
      <c r="U42" s="138"/>
      <c r="V42" s="77">
        <v>0</v>
      </c>
      <c r="W42" s="75"/>
      <c r="X42" s="72"/>
      <c r="Y42" s="78"/>
      <c r="Z42" s="79"/>
      <c r="AA42" s="79"/>
      <c r="AB42" s="80"/>
      <c r="AC42" s="78"/>
      <c r="AD42" s="131"/>
      <c r="AE42" s="131"/>
      <c r="AF42" s="131"/>
      <c r="AG42" s="131"/>
      <c r="AH42" s="131" t="s">
        <v>34</v>
      </c>
      <c r="AI42" s="131"/>
      <c r="AJ42" s="131"/>
      <c r="AK42" s="131"/>
      <c r="AL42" s="131"/>
      <c r="AM42" s="131"/>
      <c r="AN42" s="79"/>
      <c r="AO42" s="79"/>
      <c r="AP42" s="79"/>
      <c r="AQ42" s="79"/>
      <c r="AR42" s="79"/>
      <c r="AS42" s="79"/>
      <c r="AT42" s="79"/>
      <c r="AU42" s="139"/>
      <c r="AV42" s="80"/>
    </row>
    <row r="43" spans="1:54" ht="20.100000000000001" customHeight="1" x14ac:dyDescent="0.25">
      <c r="A43" s="99" t="s">
        <v>759</v>
      </c>
      <c r="B43" s="242"/>
      <c r="C43" s="104" t="s">
        <v>728</v>
      </c>
      <c r="D43" s="105" t="s">
        <v>211</v>
      </c>
      <c r="E43" s="106" t="s">
        <v>613</v>
      </c>
      <c r="F43" s="106" t="s">
        <v>169</v>
      </c>
      <c r="G43" s="106" t="s">
        <v>49</v>
      </c>
      <c r="H43" s="106">
        <v>6</v>
      </c>
      <c r="I43" s="106">
        <v>2</v>
      </c>
      <c r="J43" s="107" t="s">
        <v>148</v>
      </c>
      <c r="K43" s="108">
        <v>0.15</v>
      </c>
      <c r="L43" s="107" t="s">
        <v>733</v>
      </c>
      <c r="M43" s="108">
        <v>0.5</v>
      </c>
      <c r="N43" s="112">
        <v>0.15</v>
      </c>
      <c r="O43" s="109">
        <v>0.7</v>
      </c>
      <c r="P43" s="110"/>
      <c r="Q43" s="134" t="s">
        <v>9</v>
      </c>
      <c r="R43" s="107" t="s">
        <v>82</v>
      </c>
      <c r="S43" s="136">
        <v>0.15</v>
      </c>
      <c r="T43" s="107" t="s">
        <v>733</v>
      </c>
      <c r="U43" s="136">
        <v>0.5</v>
      </c>
      <c r="V43" s="112">
        <v>0.15</v>
      </c>
      <c r="W43" s="109">
        <v>0.7</v>
      </c>
      <c r="X43" s="113"/>
      <c r="Y43" s="114">
        <v>22.5</v>
      </c>
      <c r="Z43" s="116"/>
      <c r="AA43" s="116">
        <v>25.5</v>
      </c>
      <c r="AB43" s="115">
        <v>12</v>
      </c>
      <c r="AC43" s="114"/>
      <c r="AD43" s="132"/>
      <c r="AE43" s="132"/>
      <c r="AF43" s="132"/>
      <c r="AG43" s="132" t="s">
        <v>34</v>
      </c>
      <c r="AH43" s="132"/>
      <c r="AI43" s="132"/>
      <c r="AJ43" s="132"/>
      <c r="AK43" s="132"/>
      <c r="AL43" s="132" t="s">
        <v>41</v>
      </c>
      <c r="AM43" s="132"/>
      <c r="AN43" s="116"/>
      <c r="AO43" s="116"/>
      <c r="AP43" s="116"/>
      <c r="AQ43" s="116"/>
      <c r="AR43" s="116"/>
      <c r="AS43" s="116"/>
      <c r="AT43" s="116"/>
      <c r="AU43" s="260"/>
      <c r="AV43" s="115"/>
      <c r="AX43" s="17">
        <f>SUM(Y43:AB43)</f>
        <v>60</v>
      </c>
      <c r="AY43" s="34">
        <f>AX43/H43</f>
        <v>10</v>
      </c>
      <c r="BA43" s="35">
        <f>K43+K44+K45+M43</f>
        <v>1</v>
      </c>
      <c r="BB43" s="35">
        <f>S43+S44+S45+U43</f>
        <v>1</v>
      </c>
    </row>
    <row r="44" spans="1:54" ht="20.100000000000001" customHeight="1" x14ac:dyDescent="0.25">
      <c r="A44" s="98"/>
      <c r="B44" s="244"/>
      <c r="C44" s="161"/>
      <c r="D44" s="70"/>
      <c r="E44" s="71"/>
      <c r="F44" s="71"/>
      <c r="G44" s="71"/>
      <c r="H44" s="71"/>
      <c r="I44" s="71"/>
      <c r="J44" s="73" t="s">
        <v>79</v>
      </c>
      <c r="K44" s="74">
        <v>0.15</v>
      </c>
      <c r="L44" s="73"/>
      <c r="M44" s="74"/>
      <c r="N44" s="77">
        <v>0.15</v>
      </c>
      <c r="O44" s="75"/>
      <c r="P44" s="16"/>
      <c r="Q44" s="76"/>
      <c r="R44" s="73" t="s">
        <v>82</v>
      </c>
      <c r="S44" s="138">
        <v>0.15</v>
      </c>
      <c r="T44" s="73"/>
      <c r="U44" s="138"/>
      <c r="V44" s="77">
        <v>0.15</v>
      </c>
      <c r="W44" s="75"/>
      <c r="X44" s="72"/>
      <c r="Y44" s="78"/>
      <c r="Z44" s="79"/>
      <c r="AA44" s="79"/>
      <c r="AB44" s="80"/>
      <c r="AC44" s="78"/>
      <c r="AD44" s="131"/>
      <c r="AE44" s="131"/>
      <c r="AF44" s="131"/>
      <c r="AG44" s="131" t="s">
        <v>34</v>
      </c>
      <c r="AH44" s="131"/>
      <c r="AI44" s="131"/>
      <c r="AJ44" s="131"/>
      <c r="AK44" s="131"/>
      <c r="AL44" s="131" t="s">
        <v>41</v>
      </c>
      <c r="AM44" s="131"/>
      <c r="AN44" s="79"/>
      <c r="AO44" s="79"/>
      <c r="AP44" s="79"/>
      <c r="AQ44" s="79"/>
      <c r="AR44" s="79"/>
      <c r="AS44" s="79"/>
      <c r="AT44" s="79"/>
      <c r="AU44" s="139"/>
      <c r="AV44" s="80"/>
    </row>
    <row r="45" spans="1:54" ht="20.100000000000001" customHeight="1" x14ac:dyDescent="0.25">
      <c r="A45" s="156"/>
      <c r="B45" s="225"/>
      <c r="C45" s="161"/>
      <c r="D45" s="82"/>
      <c r="E45" s="83"/>
      <c r="F45" s="83"/>
      <c r="G45" s="83"/>
      <c r="H45" s="83"/>
      <c r="I45" s="83"/>
      <c r="J45" s="85" t="s">
        <v>79</v>
      </c>
      <c r="K45" s="86">
        <v>0.2</v>
      </c>
      <c r="L45" s="85"/>
      <c r="M45" s="86"/>
      <c r="N45" s="87">
        <v>0</v>
      </c>
      <c r="O45" s="87"/>
      <c r="P45" s="88"/>
      <c r="Q45" s="89"/>
      <c r="R45" s="85" t="s">
        <v>82</v>
      </c>
      <c r="S45" s="135">
        <v>0.2</v>
      </c>
      <c r="T45" s="85"/>
      <c r="U45" s="135"/>
      <c r="V45" s="90">
        <v>0</v>
      </c>
      <c r="W45" s="87"/>
      <c r="X45" s="84"/>
      <c r="Y45" s="91"/>
      <c r="Z45" s="92"/>
      <c r="AA45" s="92"/>
      <c r="AB45" s="93"/>
      <c r="AC45" s="91"/>
      <c r="AD45" s="133"/>
      <c r="AE45" s="133"/>
      <c r="AF45" s="133"/>
      <c r="AG45" s="133" t="s">
        <v>34</v>
      </c>
      <c r="AH45" s="133"/>
      <c r="AI45" s="133"/>
      <c r="AJ45" s="133"/>
      <c r="AK45" s="133"/>
      <c r="AL45" s="133" t="s">
        <v>41</v>
      </c>
      <c r="AM45" s="133"/>
      <c r="AN45" s="92"/>
      <c r="AO45" s="92"/>
      <c r="AP45" s="92"/>
      <c r="AQ45" s="92"/>
      <c r="AR45" s="92"/>
      <c r="AS45" s="92"/>
      <c r="AT45" s="92"/>
      <c r="AU45" s="263"/>
      <c r="AV45" s="93"/>
    </row>
    <row r="46" spans="1:54" ht="20.100000000000001" customHeight="1" x14ac:dyDescent="0.25">
      <c r="A46" s="99" t="s">
        <v>358</v>
      </c>
      <c r="B46" s="242"/>
      <c r="C46" s="104" t="s">
        <v>728</v>
      </c>
      <c r="D46" s="105" t="s">
        <v>212</v>
      </c>
      <c r="E46" s="106"/>
      <c r="F46" s="106" t="s">
        <v>442</v>
      </c>
      <c r="G46" s="106" t="s">
        <v>34</v>
      </c>
      <c r="H46" s="106">
        <v>6</v>
      </c>
      <c r="I46" s="106">
        <v>2</v>
      </c>
      <c r="J46" s="107" t="s">
        <v>746</v>
      </c>
      <c r="K46" s="108">
        <v>0.15</v>
      </c>
      <c r="L46" s="107" t="s">
        <v>733</v>
      </c>
      <c r="M46" s="108">
        <v>0.5</v>
      </c>
      <c r="N46" s="112">
        <v>0.15</v>
      </c>
      <c r="O46" s="109">
        <v>0.7</v>
      </c>
      <c r="P46" s="110"/>
      <c r="Q46" s="134" t="s">
        <v>9</v>
      </c>
      <c r="R46" s="107" t="s">
        <v>82</v>
      </c>
      <c r="S46" s="136">
        <v>0.15</v>
      </c>
      <c r="T46" s="107" t="s">
        <v>733</v>
      </c>
      <c r="U46" s="136">
        <v>0.5</v>
      </c>
      <c r="V46" s="112">
        <v>0.15</v>
      </c>
      <c r="W46" s="109">
        <v>0.7</v>
      </c>
      <c r="X46" s="113"/>
      <c r="Y46" s="114">
        <v>19.5</v>
      </c>
      <c r="Z46" s="116"/>
      <c r="AA46" s="116">
        <v>30</v>
      </c>
      <c r="AB46" s="115">
        <v>8</v>
      </c>
      <c r="AC46" s="114"/>
      <c r="AD46" s="132" t="s">
        <v>34</v>
      </c>
      <c r="AE46" s="132"/>
      <c r="AF46" s="132"/>
      <c r="AG46" s="132"/>
      <c r="AH46" s="132"/>
      <c r="AI46" s="132"/>
      <c r="AJ46" s="132"/>
      <c r="AK46" s="132"/>
      <c r="AL46" s="132"/>
      <c r="AM46" s="132"/>
      <c r="AN46" s="116"/>
      <c r="AO46" s="116"/>
      <c r="AP46" s="116"/>
      <c r="AQ46" s="116"/>
      <c r="AR46" s="116"/>
      <c r="AS46" s="116"/>
      <c r="AT46" s="116"/>
      <c r="AU46" s="260"/>
      <c r="AV46" s="115"/>
      <c r="AX46" s="17">
        <f>SUM(Y46:AB46)</f>
        <v>57.5</v>
      </c>
      <c r="AY46" s="34">
        <f>AX46/H46</f>
        <v>9.5833333333333339</v>
      </c>
      <c r="BA46" s="35">
        <f>K46+K47+K48+M46</f>
        <v>1</v>
      </c>
      <c r="BB46" s="35">
        <f>S46+S47+S48+U46</f>
        <v>1</v>
      </c>
    </row>
    <row r="47" spans="1:54" ht="20.100000000000001" customHeight="1" x14ac:dyDescent="0.25">
      <c r="A47" s="98"/>
      <c r="B47" s="244"/>
      <c r="C47" s="161"/>
      <c r="D47" s="70"/>
      <c r="E47" s="71"/>
      <c r="F47" s="71"/>
      <c r="G47" s="71"/>
      <c r="H47" s="71"/>
      <c r="I47" s="71"/>
      <c r="J47" s="73" t="s">
        <v>79</v>
      </c>
      <c r="K47" s="74">
        <v>0.15</v>
      </c>
      <c r="L47" s="73"/>
      <c r="M47" s="74"/>
      <c r="N47" s="77">
        <v>0.15</v>
      </c>
      <c r="O47" s="75"/>
      <c r="P47" s="16"/>
      <c r="Q47" s="76"/>
      <c r="R47" s="73" t="s">
        <v>82</v>
      </c>
      <c r="S47" s="138">
        <v>0.15</v>
      </c>
      <c r="T47" s="73"/>
      <c r="U47" s="138"/>
      <c r="V47" s="77">
        <v>0.15</v>
      </c>
      <c r="W47" s="75"/>
      <c r="X47" s="72"/>
      <c r="Y47" s="78"/>
      <c r="Z47" s="79"/>
      <c r="AA47" s="79"/>
      <c r="AB47" s="80"/>
      <c r="AC47" s="78"/>
      <c r="AD47" s="131" t="s">
        <v>34</v>
      </c>
      <c r="AE47" s="131"/>
      <c r="AF47" s="131"/>
      <c r="AG47" s="131"/>
      <c r="AH47" s="131"/>
      <c r="AI47" s="131"/>
      <c r="AJ47" s="131"/>
      <c r="AK47" s="131"/>
      <c r="AL47" s="131"/>
      <c r="AM47" s="131"/>
      <c r="AN47" s="79"/>
      <c r="AO47" s="79"/>
      <c r="AP47" s="79"/>
      <c r="AQ47" s="79"/>
      <c r="AR47" s="79"/>
      <c r="AS47" s="79"/>
      <c r="AT47" s="79"/>
      <c r="AU47" s="139"/>
      <c r="AV47" s="80"/>
    </row>
    <row r="48" spans="1:54" ht="20.100000000000001" customHeight="1" x14ac:dyDescent="0.25">
      <c r="A48" s="156"/>
      <c r="B48" s="225"/>
      <c r="C48" s="232"/>
      <c r="D48" s="70"/>
      <c r="E48" s="71"/>
      <c r="F48" s="71"/>
      <c r="G48" s="71"/>
      <c r="H48" s="71"/>
      <c r="I48" s="71"/>
      <c r="J48" s="85" t="s">
        <v>79</v>
      </c>
      <c r="K48" s="86">
        <v>0.2</v>
      </c>
      <c r="L48" s="85"/>
      <c r="M48" s="86"/>
      <c r="N48" s="87">
        <v>0</v>
      </c>
      <c r="O48" s="87"/>
      <c r="P48" s="88"/>
      <c r="Q48" s="89"/>
      <c r="R48" s="85" t="s">
        <v>82</v>
      </c>
      <c r="S48" s="135">
        <v>0.2</v>
      </c>
      <c r="T48" s="85"/>
      <c r="U48" s="135"/>
      <c r="V48" s="90">
        <v>0</v>
      </c>
      <c r="W48" s="87"/>
      <c r="X48" s="84"/>
      <c r="Y48" s="78"/>
      <c r="Z48" s="79"/>
      <c r="AA48" s="79"/>
      <c r="AB48" s="80"/>
      <c r="AC48" s="78"/>
      <c r="AD48" s="131" t="s">
        <v>34</v>
      </c>
      <c r="AE48" s="131"/>
      <c r="AF48" s="131"/>
      <c r="AG48" s="131"/>
      <c r="AH48" s="131"/>
      <c r="AI48" s="131"/>
      <c r="AJ48" s="131"/>
      <c r="AK48" s="131"/>
      <c r="AL48" s="131"/>
      <c r="AM48" s="131"/>
      <c r="AN48" s="79"/>
      <c r="AO48" s="79"/>
      <c r="AP48" s="79"/>
      <c r="AQ48" s="79"/>
      <c r="AR48" s="79"/>
      <c r="AS48" s="79"/>
      <c r="AT48" s="79"/>
      <c r="AU48" s="139"/>
      <c r="AV48" s="80"/>
    </row>
    <row r="49" spans="1:54" ht="20.100000000000001" customHeight="1" x14ac:dyDescent="0.25">
      <c r="A49" s="99" t="s">
        <v>359</v>
      </c>
      <c r="B49" s="242"/>
      <c r="C49" s="104" t="s">
        <v>728</v>
      </c>
      <c r="D49" s="105" t="s">
        <v>788</v>
      </c>
      <c r="E49" s="106"/>
      <c r="F49" s="106" t="s">
        <v>170</v>
      </c>
      <c r="G49" s="106" t="s">
        <v>34</v>
      </c>
      <c r="H49" s="106">
        <v>6</v>
      </c>
      <c r="I49" s="106">
        <v>2</v>
      </c>
      <c r="J49" s="107" t="s">
        <v>79</v>
      </c>
      <c r="K49" s="108">
        <v>0.25</v>
      </c>
      <c r="L49" s="107" t="s">
        <v>741</v>
      </c>
      <c r="M49" s="108">
        <v>0.5</v>
      </c>
      <c r="N49" s="109"/>
      <c r="O49" s="109"/>
      <c r="P49" s="110" t="s">
        <v>41</v>
      </c>
      <c r="Q49" s="134" t="s">
        <v>9</v>
      </c>
      <c r="R49" s="107" t="s">
        <v>82</v>
      </c>
      <c r="S49" s="136">
        <v>0.25</v>
      </c>
      <c r="T49" s="107" t="s">
        <v>741</v>
      </c>
      <c r="U49" s="136">
        <v>0.5</v>
      </c>
      <c r="V49" s="112"/>
      <c r="W49" s="109"/>
      <c r="X49" s="113" t="s">
        <v>41</v>
      </c>
      <c r="Y49" s="114">
        <v>18</v>
      </c>
      <c r="Z49" s="116"/>
      <c r="AA49" s="116">
        <v>18</v>
      </c>
      <c r="AB49" s="115">
        <v>24</v>
      </c>
      <c r="AC49" s="114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16" t="s">
        <v>34</v>
      </c>
      <c r="AO49" s="116"/>
      <c r="AP49" s="116"/>
      <c r="AQ49" s="116"/>
      <c r="AR49" s="116"/>
      <c r="AS49" s="116"/>
      <c r="AT49" s="116"/>
      <c r="AU49" s="260"/>
      <c r="AV49" s="115"/>
      <c r="AX49" s="17">
        <f>SUM(Y49:AB49)</f>
        <v>60</v>
      </c>
      <c r="AY49" s="34">
        <f>AX49/H49</f>
        <v>10</v>
      </c>
      <c r="BA49" s="35">
        <f>K49+K50+M49</f>
        <v>1</v>
      </c>
      <c r="BB49" s="35">
        <f>S49+S50+U49</f>
        <v>1</v>
      </c>
    </row>
    <row r="50" spans="1:54" ht="20.100000000000001" customHeight="1" x14ac:dyDescent="0.25">
      <c r="A50" s="156"/>
      <c r="B50" s="225"/>
      <c r="C50" s="81"/>
      <c r="D50" s="82"/>
      <c r="E50" s="83"/>
      <c r="F50" s="83"/>
      <c r="G50" s="83"/>
      <c r="H50" s="83"/>
      <c r="I50" s="83"/>
      <c r="J50" s="85" t="s">
        <v>8</v>
      </c>
      <c r="K50" s="86">
        <v>0.25</v>
      </c>
      <c r="L50" s="85"/>
      <c r="M50" s="86"/>
      <c r="N50" s="87"/>
      <c r="O50" s="87"/>
      <c r="P50" s="88"/>
      <c r="Q50" s="89"/>
      <c r="R50" s="85" t="s">
        <v>82</v>
      </c>
      <c r="S50" s="135">
        <v>0.25</v>
      </c>
      <c r="T50" s="85"/>
      <c r="U50" s="135"/>
      <c r="V50" s="90"/>
      <c r="W50" s="87"/>
      <c r="X50" s="84"/>
      <c r="Y50" s="91"/>
      <c r="Z50" s="92"/>
      <c r="AA50" s="92"/>
      <c r="AB50" s="93"/>
      <c r="AC50" s="91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92" t="s">
        <v>34</v>
      </c>
      <c r="AO50" s="92"/>
      <c r="AP50" s="92"/>
      <c r="AQ50" s="92"/>
      <c r="AR50" s="92"/>
      <c r="AS50" s="92"/>
      <c r="AT50" s="92"/>
      <c r="AU50" s="263"/>
      <c r="AV50" s="93"/>
    </row>
    <row r="51" spans="1:54" ht="20.100000000000001" customHeight="1" x14ac:dyDescent="0.25">
      <c r="A51" s="99" t="s">
        <v>730</v>
      </c>
      <c r="B51" s="242"/>
      <c r="C51" s="140" t="s">
        <v>728</v>
      </c>
      <c r="D51" s="105" t="s">
        <v>213</v>
      </c>
      <c r="E51" s="106"/>
      <c r="F51" s="106" t="s">
        <v>171</v>
      </c>
      <c r="G51" s="106" t="s">
        <v>34</v>
      </c>
      <c r="H51" s="106">
        <v>6</v>
      </c>
      <c r="I51" s="106">
        <v>2</v>
      </c>
      <c r="J51" s="107" t="s">
        <v>8</v>
      </c>
      <c r="K51" s="108">
        <v>0.25</v>
      </c>
      <c r="L51" s="107" t="s">
        <v>735</v>
      </c>
      <c r="M51" s="136">
        <v>0.5</v>
      </c>
      <c r="N51" s="109"/>
      <c r="O51" s="109"/>
      <c r="P51" s="110" t="s">
        <v>41</v>
      </c>
      <c r="Q51" s="134" t="s">
        <v>9</v>
      </c>
      <c r="R51" s="107" t="s">
        <v>9</v>
      </c>
      <c r="S51" s="108"/>
      <c r="T51" s="107" t="s">
        <v>735</v>
      </c>
      <c r="U51" s="136">
        <v>1</v>
      </c>
      <c r="V51" s="112"/>
      <c r="W51" s="109"/>
      <c r="X51" s="113" t="s">
        <v>41</v>
      </c>
      <c r="Y51" s="114"/>
      <c r="Z51" s="116"/>
      <c r="AA51" s="116">
        <v>40</v>
      </c>
      <c r="AB51" s="115"/>
      <c r="AC51" s="114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16"/>
      <c r="AO51" s="116" t="s">
        <v>34</v>
      </c>
      <c r="AP51" s="116"/>
      <c r="AQ51" s="116"/>
      <c r="AR51" s="116"/>
      <c r="AS51" s="116"/>
      <c r="AT51" s="116"/>
      <c r="AU51" s="260"/>
      <c r="AV51" s="115"/>
      <c r="AX51" s="17">
        <f>SUM(Y51:AB51)</f>
        <v>40</v>
      </c>
      <c r="AY51" s="34">
        <f>AX51/H51</f>
        <v>6.666666666666667</v>
      </c>
      <c r="BA51" s="35">
        <f>K51+K52+M51</f>
        <v>1</v>
      </c>
      <c r="BB51" s="35">
        <f>S51+S52+U51</f>
        <v>1</v>
      </c>
    </row>
    <row r="52" spans="1:54" ht="20.100000000000001" customHeight="1" x14ac:dyDescent="0.25">
      <c r="A52" s="100"/>
      <c r="B52" s="243"/>
      <c r="C52" s="230"/>
      <c r="D52" s="82"/>
      <c r="E52" s="83"/>
      <c r="F52" s="83"/>
      <c r="G52" s="83"/>
      <c r="H52" s="83"/>
      <c r="I52" s="83"/>
      <c r="J52" s="85" t="s">
        <v>8</v>
      </c>
      <c r="K52" s="86">
        <v>0.25</v>
      </c>
      <c r="L52" s="85"/>
      <c r="M52" s="86"/>
      <c r="N52" s="87"/>
      <c r="O52" s="87"/>
      <c r="P52" s="88"/>
      <c r="Q52" s="89"/>
      <c r="R52" s="85" t="s">
        <v>9</v>
      </c>
      <c r="S52" s="86"/>
      <c r="T52" s="85"/>
      <c r="U52" s="135"/>
      <c r="V52" s="90"/>
      <c r="W52" s="87"/>
      <c r="X52" s="84"/>
      <c r="Y52" s="91"/>
      <c r="Z52" s="92"/>
      <c r="AA52" s="92"/>
      <c r="AB52" s="93"/>
      <c r="AC52" s="91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92"/>
      <c r="AO52" s="92" t="s">
        <v>34</v>
      </c>
      <c r="AP52" s="92"/>
      <c r="AQ52" s="92"/>
      <c r="AR52" s="92"/>
      <c r="AS52" s="92"/>
      <c r="AT52" s="92"/>
      <c r="AU52" s="263"/>
      <c r="AV52" s="93"/>
    </row>
    <row r="53" spans="1:54" ht="20.100000000000001" customHeight="1" x14ac:dyDescent="0.25">
      <c r="A53" s="443" t="s">
        <v>376</v>
      </c>
      <c r="B53" s="273"/>
      <c r="C53" s="104" t="s">
        <v>728</v>
      </c>
      <c r="D53" s="105" t="s">
        <v>497</v>
      </c>
      <c r="E53" s="106"/>
      <c r="F53" s="106" t="s">
        <v>690</v>
      </c>
      <c r="G53" s="106" t="s">
        <v>34</v>
      </c>
      <c r="H53" s="106">
        <v>3</v>
      </c>
      <c r="I53" s="106">
        <v>1</v>
      </c>
      <c r="J53" s="107" t="s">
        <v>8</v>
      </c>
      <c r="K53" s="108">
        <v>0.3</v>
      </c>
      <c r="L53" s="107" t="s">
        <v>743</v>
      </c>
      <c r="M53" s="108">
        <v>0.5</v>
      </c>
      <c r="N53" s="109"/>
      <c r="O53" s="109"/>
      <c r="P53" s="110" t="s">
        <v>41</v>
      </c>
      <c r="Q53" s="134" t="s">
        <v>9</v>
      </c>
      <c r="R53" s="107" t="s">
        <v>82</v>
      </c>
      <c r="S53" s="136">
        <v>0.3</v>
      </c>
      <c r="T53" s="107" t="s">
        <v>743</v>
      </c>
      <c r="U53" s="136">
        <v>0.5</v>
      </c>
      <c r="V53" s="112"/>
      <c r="W53" s="109"/>
      <c r="X53" s="113" t="s">
        <v>41</v>
      </c>
      <c r="Y53" s="114">
        <v>18</v>
      </c>
      <c r="Z53" s="116"/>
      <c r="AA53" s="116">
        <v>4.5</v>
      </c>
      <c r="AB53" s="115">
        <v>4</v>
      </c>
      <c r="AC53" s="114"/>
      <c r="AD53" s="132"/>
      <c r="AE53" s="132"/>
      <c r="AF53" s="132"/>
      <c r="AG53" s="132"/>
      <c r="AH53" s="132" t="s">
        <v>34</v>
      </c>
      <c r="AI53" s="132"/>
      <c r="AJ53" s="132"/>
      <c r="AK53" s="132"/>
      <c r="AL53" s="132"/>
      <c r="AM53" s="132"/>
      <c r="AN53" s="116"/>
      <c r="AO53" s="116"/>
      <c r="AP53" s="116"/>
      <c r="AQ53" s="116"/>
      <c r="AR53" s="116"/>
      <c r="AS53" s="116"/>
      <c r="AT53" s="116"/>
      <c r="AU53" s="260"/>
      <c r="AV53" s="115"/>
      <c r="AX53" s="17">
        <f>SUM(Y53:AB53)</f>
        <v>26.5</v>
      </c>
      <c r="AY53" s="34">
        <f>AX53/H53</f>
        <v>8.8333333333333339</v>
      </c>
      <c r="BA53" s="35">
        <f>K53+K54+M53</f>
        <v>1</v>
      </c>
      <c r="BB53" s="35">
        <f>S53+S54+U53</f>
        <v>1</v>
      </c>
    </row>
    <row r="54" spans="1:54" ht="20.100000000000001" customHeight="1" x14ac:dyDescent="0.25">
      <c r="A54" s="156"/>
      <c r="B54" s="225"/>
      <c r="C54" s="161"/>
      <c r="D54" s="70"/>
      <c r="E54" s="71"/>
      <c r="F54" s="71"/>
      <c r="G54" s="71"/>
      <c r="H54" s="71"/>
      <c r="I54" s="71"/>
      <c r="J54" s="73" t="s">
        <v>79</v>
      </c>
      <c r="K54" s="74">
        <v>0.2</v>
      </c>
      <c r="L54" s="73"/>
      <c r="M54" s="74"/>
      <c r="N54" s="75"/>
      <c r="O54" s="75"/>
      <c r="P54" s="16"/>
      <c r="Q54" s="76"/>
      <c r="R54" s="73" t="s">
        <v>82</v>
      </c>
      <c r="S54" s="138">
        <v>0.2</v>
      </c>
      <c r="T54" s="73"/>
      <c r="U54" s="138"/>
      <c r="V54" s="77"/>
      <c r="W54" s="75"/>
      <c r="X54" s="72"/>
      <c r="Y54" s="78"/>
      <c r="Z54" s="79"/>
      <c r="AA54" s="79"/>
      <c r="AB54" s="80"/>
      <c r="AC54" s="78"/>
      <c r="AD54" s="131"/>
      <c r="AE54" s="131"/>
      <c r="AF54" s="131"/>
      <c r="AG54" s="131"/>
      <c r="AH54" s="131" t="s">
        <v>34</v>
      </c>
      <c r="AI54" s="131"/>
      <c r="AJ54" s="131"/>
      <c r="AK54" s="131"/>
      <c r="AL54" s="131"/>
      <c r="AM54" s="131"/>
      <c r="AN54" s="79"/>
      <c r="AO54" s="79"/>
      <c r="AP54" s="79"/>
      <c r="AQ54" s="79"/>
      <c r="AR54" s="79"/>
      <c r="AS54" s="79"/>
      <c r="AT54" s="79"/>
      <c r="AU54" s="139"/>
      <c r="AV54" s="80"/>
    </row>
    <row r="55" spans="1:54" ht="20.100000000000001" customHeight="1" x14ac:dyDescent="0.25">
      <c r="A55" s="99" t="s">
        <v>776</v>
      </c>
      <c r="B55" s="242"/>
      <c r="C55" s="104" t="s">
        <v>728</v>
      </c>
      <c r="D55" s="105" t="s">
        <v>214</v>
      </c>
      <c r="E55" s="106"/>
      <c r="F55" s="106" t="s">
        <v>172</v>
      </c>
      <c r="G55" s="106" t="s">
        <v>34</v>
      </c>
      <c r="H55" s="106">
        <v>6</v>
      </c>
      <c r="I55" s="106">
        <v>2</v>
      </c>
      <c r="J55" s="141" t="s">
        <v>422</v>
      </c>
      <c r="K55" s="142">
        <v>0.33329999999999999</v>
      </c>
      <c r="L55" s="107"/>
      <c r="M55" s="108"/>
      <c r="N55" s="238"/>
      <c r="O55" s="109"/>
      <c r="P55" s="113" t="s">
        <v>41</v>
      </c>
      <c r="Q55" s="134" t="s">
        <v>82</v>
      </c>
      <c r="R55" s="107"/>
      <c r="S55" s="142"/>
      <c r="T55" s="107"/>
      <c r="U55" s="108"/>
      <c r="V55" s="112"/>
      <c r="W55" s="109"/>
      <c r="X55" s="113" t="s">
        <v>41</v>
      </c>
      <c r="Y55" s="114"/>
      <c r="Z55" s="116"/>
      <c r="AA55" s="116"/>
      <c r="AB55" s="115">
        <v>60</v>
      </c>
      <c r="AC55" s="114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16"/>
      <c r="AO55" s="116"/>
      <c r="AP55" s="116" t="s">
        <v>34</v>
      </c>
      <c r="AQ55" s="116"/>
      <c r="AR55" s="116"/>
      <c r="AS55" s="116"/>
      <c r="AT55" s="116"/>
      <c r="AU55" s="260"/>
      <c r="AV55" s="115"/>
      <c r="AX55" s="17">
        <f>SUM(Y55:AB55)</f>
        <v>60</v>
      </c>
      <c r="AY55" s="34">
        <f>AX55/H55</f>
        <v>10</v>
      </c>
      <c r="BA55" s="35">
        <f>K55+K56+K57+M55</f>
        <v>0.99990000000000001</v>
      </c>
    </row>
    <row r="56" spans="1:54" ht="20.100000000000001" customHeight="1" x14ac:dyDescent="0.25">
      <c r="A56" s="156"/>
      <c r="B56" s="225"/>
      <c r="C56" s="161"/>
      <c r="D56" s="70"/>
      <c r="E56" s="71"/>
      <c r="F56" s="71"/>
      <c r="G56" s="71"/>
      <c r="H56" s="71"/>
      <c r="I56" s="71"/>
      <c r="J56" s="143" t="s">
        <v>422</v>
      </c>
      <c r="K56" s="144">
        <v>0.33329999999999999</v>
      </c>
      <c r="L56" s="73"/>
      <c r="M56" s="74"/>
      <c r="N56" s="75"/>
      <c r="O56" s="75"/>
      <c r="P56" s="16"/>
      <c r="Q56" s="76"/>
      <c r="R56" s="73"/>
      <c r="S56" s="144"/>
      <c r="T56" s="73"/>
      <c r="U56" s="138"/>
      <c r="V56" s="77"/>
      <c r="W56" s="75"/>
      <c r="X56" s="72"/>
      <c r="Y56" s="78"/>
      <c r="Z56" s="79"/>
      <c r="AA56" s="79"/>
      <c r="AB56" s="80"/>
      <c r="AC56" s="78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79"/>
      <c r="AO56" s="79"/>
      <c r="AP56" s="79" t="s">
        <v>34</v>
      </c>
      <c r="AQ56" s="79"/>
      <c r="AR56" s="79"/>
      <c r="AS56" s="79"/>
      <c r="AT56" s="79"/>
      <c r="AU56" s="139"/>
      <c r="AV56" s="80"/>
    </row>
    <row r="57" spans="1:54" ht="20.100000000000001" customHeight="1" x14ac:dyDescent="0.25">
      <c r="A57" s="158"/>
      <c r="B57" s="241"/>
      <c r="C57" s="81"/>
      <c r="D57" s="82"/>
      <c r="E57" s="83"/>
      <c r="F57" s="83"/>
      <c r="G57" s="83"/>
      <c r="H57" s="83"/>
      <c r="I57" s="83"/>
      <c r="J57" s="85" t="s">
        <v>422</v>
      </c>
      <c r="K57" s="86">
        <v>0.33329999999999999</v>
      </c>
      <c r="L57" s="85"/>
      <c r="M57" s="86"/>
      <c r="N57" s="87"/>
      <c r="O57" s="87"/>
      <c r="P57" s="88"/>
      <c r="Q57" s="89"/>
      <c r="R57" s="85"/>
      <c r="S57" s="86"/>
      <c r="T57" s="85"/>
      <c r="U57" s="135"/>
      <c r="V57" s="90"/>
      <c r="W57" s="87"/>
      <c r="X57" s="84"/>
      <c r="Y57" s="91"/>
      <c r="Z57" s="92"/>
      <c r="AA57" s="92"/>
      <c r="AB57" s="93"/>
      <c r="AC57" s="91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92"/>
      <c r="AO57" s="92"/>
      <c r="AP57" s="92" t="s">
        <v>34</v>
      </c>
      <c r="AQ57" s="92"/>
      <c r="AR57" s="92"/>
      <c r="AS57" s="92"/>
      <c r="AT57" s="92"/>
      <c r="AU57" s="263"/>
      <c r="AV57" s="93"/>
    </row>
    <row r="58" spans="1:54" ht="20.100000000000001" customHeight="1" x14ac:dyDescent="0.25">
      <c r="A58" s="99" t="s">
        <v>361</v>
      </c>
      <c r="B58" s="242"/>
      <c r="C58" s="104" t="s">
        <v>728</v>
      </c>
      <c r="D58" s="105" t="s">
        <v>215</v>
      </c>
      <c r="E58" s="106" t="s">
        <v>908</v>
      </c>
      <c r="F58" s="106" t="s">
        <v>173</v>
      </c>
      <c r="G58" s="113" t="s">
        <v>49</v>
      </c>
      <c r="H58" s="106">
        <v>6</v>
      </c>
      <c r="I58" s="106">
        <v>2</v>
      </c>
      <c r="J58" s="107" t="s">
        <v>79</v>
      </c>
      <c r="K58" s="108">
        <v>0.3</v>
      </c>
      <c r="L58" s="107" t="s">
        <v>733</v>
      </c>
      <c r="M58" s="108">
        <v>0.55000000000000004</v>
      </c>
      <c r="N58" s="109"/>
      <c r="O58" s="109"/>
      <c r="P58" s="110" t="s">
        <v>41</v>
      </c>
      <c r="Q58" s="134" t="s">
        <v>9</v>
      </c>
      <c r="R58" s="107" t="s">
        <v>82</v>
      </c>
      <c r="S58" s="136">
        <v>0.3</v>
      </c>
      <c r="T58" s="107" t="s">
        <v>733</v>
      </c>
      <c r="U58" s="136">
        <v>0.55000000000000004</v>
      </c>
      <c r="V58" s="112"/>
      <c r="W58" s="109"/>
      <c r="X58" s="113" t="s">
        <v>41</v>
      </c>
      <c r="Y58" s="114">
        <v>16.5</v>
      </c>
      <c r="Z58" s="116"/>
      <c r="AA58" s="116">
        <v>16.5</v>
      </c>
      <c r="AB58" s="115">
        <v>16.5</v>
      </c>
      <c r="AC58" s="114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16"/>
      <c r="AO58" s="116"/>
      <c r="AP58" s="116"/>
      <c r="AQ58" s="116"/>
      <c r="AR58" s="116" t="s">
        <v>34</v>
      </c>
      <c r="AS58" s="116" t="s">
        <v>34</v>
      </c>
      <c r="AT58" s="116" t="s">
        <v>34</v>
      </c>
      <c r="AU58" s="260" t="s">
        <v>34</v>
      </c>
      <c r="AV58" s="115" t="s">
        <v>41</v>
      </c>
      <c r="AX58" s="17">
        <f>SUM(Y58:AB58)</f>
        <v>49.5</v>
      </c>
      <c r="AY58" s="34">
        <f>AX58/H58</f>
        <v>8.25</v>
      </c>
      <c r="BA58" s="35">
        <f>K58+K59+M58</f>
        <v>1</v>
      </c>
      <c r="BB58" s="35">
        <f>S58+S59+U58</f>
        <v>1</v>
      </c>
    </row>
    <row r="59" spans="1:54" ht="20.100000000000001" customHeight="1" x14ac:dyDescent="0.25">
      <c r="A59" s="156"/>
      <c r="B59" s="225"/>
      <c r="C59" s="161"/>
      <c r="D59" s="82"/>
      <c r="E59" s="83"/>
      <c r="F59" s="83"/>
      <c r="G59" s="83"/>
      <c r="H59" s="83"/>
      <c r="I59" s="83"/>
      <c r="J59" s="85" t="s">
        <v>422</v>
      </c>
      <c r="K59" s="86">
        <v>0.15</v>
      </c>
      <c r="L59" s="85"/>
      <c r="M59" s="86"/>
      <c r="N59" s="87"/>
      <c r="O59" s="87"/>
      <c r="P59" s="88"/>
      <c r="Q59" s="89"/>
      <c r="R59" s="85" t="s">
        <v>82</v>
      </c>
      <c r="S59" s="135">
        <v>0.15</v>
      </c>
      <c r="T59" s="85"/>
      <c r="U59" s="135"/>
      <c r="V59" s="90"/>
      <c r="W59" s="87"/>
      <c r="X59" s="84"/>
      <c r="Y59" s="91"/>
      <c r="Z59" s="92"/>
      <c r="AA59" s="92"/>
      <c r="AB59" s="93"/>
      <c r="AC59" s="91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92"/>
      <c r="AO59" s="92"/>
      <c r="AP59" s="92"/>
      <c r="AQ59" s="92"/>
      <c r="AR59" s="92" t="s">
        <v>34</v>
      </c>
      <c r="AS59" s="92" t="s">
        <v>34</v>
      </c>
      <c r="AT59" s="92" t="s">
        <v>34</v>
      </c>
      <c r="AU59" s="263" t="s">
        <v>34</v>
      </c>
      <c r="AV59" s="93" t="s">
        <v>41</v>
      </c>
    </row>
    <row r="60" spans="1:54" ht="20.100000000000001" customHeight="1" x14ac:dyDescent="0.25">
      <c r="A60" s="99" t="s">
        <v>362</v>
      </c>
      <c r="B60" s="242"/>
      <c r="C60" s="104" t="s">
        <v>728</v>
      </c>
      <c r="D60" s="105" t="s">
        <v>216</v>
      </c>
      <c r="E60" s="106" t="s">
        <v>909</v>
      </c>
      <c r="F60" s="106" t="s">
        <v>174</v>
      </c>
      <c r="G60" s="113" t="s">
        <v>49</v>
      </c>
      <c r="H60" s="106">
        <v>6</v>
      </c>
      <c r="I60" s="106">
        <v>2</v>
      </c>
      <c r="J60" s="107" t="s">
        <v>79</v>
      </c>
      <c r="K60" s="108">
        <v>0.2</v>
      </c>
      <c r="L60" s="107" t="s">
        <v>733</v>
      </c>
      <c r="M60" s="108">
        <v>0.6</v>
      </c>
      <c r="N60" s="109">
        <v>0</v>
      </c>
      <c r="O60" s="109">
        <v>1</v>
      </c>
      <c r="P60" s="110"/>
      <c r="Q60" s="134" t="s">
        <v>9</v>
      </c>
      <c r="R60" s="107" t="s">
        <v>82</v>
      </c>
      <c r="S60" s="136">
        <v>0.2</v>
      </c>
      <c r="T60" s="107" t="s">
        <v>733</v>
      </c>
      <c r="U60" s="136">
        <v>0.6</v>
      </c>
      <c r="V60" s="112">
        <v>0</v>
      </c>
      <c r="W60" s="109">
        <v>1</v>
      </c>
      <c r="X60" s="113"/>
      <c r="Y60" s="114">
        <v>30</v>
      </c>
      <c r="Z60" s="116"/>
      <c r="AA60" s="116">
        <v>27</v>
      </c>
      <c r="AB60" s="115"/>
      <c r="AC60" s="114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16"/>
      <c r="AO60" s="116"/>
      <c r="AP60" s="116"/>
      <c r="AQ60" s="116"/>
      <c r="AR60" s="116" t="s">
        <v>41</v>
      </c>
      <c r="AS60" s="116" t="s">
        <v>34</v>
      </c>
      <c r="AT60" s="116"/>
      <c r="AU60" s="260" t="s">
        <v>34</v>
      </c>
      <c r="AV60" s="115" t="s">
        <v>862</v>
      </c>
      <c r="AX60" s="17">
        <f>SUM(Y60:AB60)</f>
        <v>57</v>
      </c>
      <c r="AY60" s="34">
        <f>AX60/H60</f>
        <v>9.5</v>
      </c>
      <c r="BA60" s="35">
        <f>K60+K61+M60</f>
        <v>1</v>
      </c>
      <c r="BB60" s="35">
        <f>S60+S61+U60</f>
        <v>1</v>
      </c>
    </row>
    <row r="61" spans="1:54" ht="20.100000000000001" customHeight="1" x14ac:dyDescent="0.25">
      <c r="A61" s="156"/>
      <c r="B61" s="225"/>
      <c r="C61" s="161"/>
      <c r="D61" s="70"/>
      <c r="E61" s="71"/>
      <c r="F61" s="71"/>
      <c r="G61" s="71"/>
      <c r="H61" s="71"/>
      <c r="I61" s="71"/>
      <c r="J61" s="85" t="s">
        <v>422</v>
      </c>
      <c r="K61" s="74">
        <v>0.2</v>
      </c>
      <c r="L61" s="73"/>
      <c r="M61" s="74"/>
      <c r="N61" s="75">
        <v>0</v>
      </c>
      <c r="O61" s="75"/>
      <c r="P61" s="16"/>
      <c r="Q61" s="76"/>
      <c r="R61" s="73" t="s">
        <v>82</v>
      </c>
      <c r="S61" s="138">
        <v>0.2</v>
      </c>
      <c r="T61" s="73"/>
      <c r="U61" s="138"/>
      <c r="V61" s="77">
        <v>0</v>
      </c>
      <c r="W61" s="75"/>
      <c r="X61" s="72"/>
      <c r="Y61" s="78"/>
      <c r="Z61" s="79"/>
      <c r="AA61" s="79"/>
      <c r="AB61" s="80"/>
      <c r="AC61" s="78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79"/>
      <c r="AO61" s="79"/>
      <c r="AP61" s="79"/>
      <c r="AQ61" s="79"/>
      <c r="AR61" s="79" t="s">
        <v>41</v>
      </c>
      <c r="AS61" s="79" t="s">
        <v>34</v>
      </c>
      <c r="AT61" s="79"/>
      <c r="AU61" s="139" t="s">
        <v>34</v>
      </c>
      <c r="AV61" s="80" t="s">
        <v>862</v>
      </c>
    </row>
    <row r="62" spans="1:54" ht="20.100000000000001" customHeight="1" x14ac:dyDescent="0.25">
      <c r="A62" s="99" t="s">
        <v>872</v>
      </c>
      <c r="B62" s="242"/>
      <c r="C62" s="140" t="s">
        <v>728</v>
      </c>
      <c r="D62" s="105" t="s">
        <v>217</v>
      </c>
      <c r="E62" s="106"/>
      <c r="F62" s="106" t="s">
        <v>175</v>
      </c>
      <c r="G62" s="106" t="s">
        <v>34</v>
      </c>
      <c r="H62" s="106">
        <v>6</v>
      </c>
      <c r="I62" s="106">
        <v>2</v>
      </c>
      <c r="J62" s="107" t="s">
        <v>8</v>
      </c>
      <c r="K62" s="108">
        <v>0.1</v>
      </c>
      <c r="L62" s="107" t="s">
        <v>733</v>
      </c>
      <c r="M62" s="108">
        <v>0.6</v>
      </c>
      <c r="N62" s="109"/>
      <c r="O62" s="109"/>
      <c r="P62" s="110" t="s">
        <v>41</v>
      </c>
      <c r="Q62" s="134" t="s">
        <v>9</v>
      </c>
      <c r="R62" s="107" t="s">
        <v>82</v>
      </c>
      <c r="S62" s="136">
        <v>0.1</v>
      </c>
      <c r="T62" s="107" t="s">
        <v>733</v>
      </c>
      <c r="U62" s="136">
        <v>0.6</v>
      </c>
      <c r="V62" s="112"/>
      <c r="W62" s="109"/>
      <c r="X62" s="113" t="s">
        <v>41</v>
      </c>
      <c r="Y62" s="114">
        <v>13.5</v>
      </c>
      <c r="Z62" s="116"/>
      <c r="AA62" s="116">
        <v>28.5</v>
      </c>
      <c r="AB62" s="115">
        <v>15</v>
      </c>
      <c r="AC62" s="114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16"/>
      <c r="AO62" s="116"/>
      <c r="AP62" s="116"/>
      <c r="AQ62" s="116"/>
      <c r="AR62" s="116"/>
      <c r="AS62" s="116"/>
      <c r="AT62" s="116"/>
      <c r="AU62" s="260" t="s">
        <v>34</v>
      </c>
      <c r="AV62" s="115"/>
      <c r="AX62" s="17">
        <f>SUM(Y62:AB62)</f>
        <v>57</v>
      </c>
      <c r="AY62" s="34">
        <f>AX62/H62</f>
        <v>9.5</v>
      </c>
      <c r="BA62" s="35">
        <f>K62+K63+M62</f>
        <v>1</v>
      </c>
      <c r="BB62" s="35">
        <f>S62+S63+U62</f>
        <v>1</v>
      </c>
    </row>
    <row r="63" spans="1:54" ht="20.100000000000001" customHeight="1" x14ac:dyDescent="0.25">
      <c r="A63" s="156"/>
      <c r="B63" s="225"/>
      <c r="C63" s="161"/>
      <c r="D63" s="82"/>
      <c r="E63" s="83"/>
      <c r="F63" s="83"/>
      <c r="G63" s="83"/>
      <c r="H63" s="83"/>
      <c r="I63" s="83"/>
      <c r="J63" s="85" t="s">
        <v>79</v>
      </c>
      <c r="K63" s="86">
        <v>0.3</v>
      </c>
      <c r="L63" s="85"/>
      <c r="M63" s="86"/>
      <c r="N63" s="87"/>
      <c r="O63" s="87"/>
      <c r="P63" s="88"/>
      <c r="Q63" s="89"/>
      <c r="R63" s="85" t="s">
        <v>82</v>
      </c>
      <c r="S63" s="135">
        <v>0.3</v>
      </c>
      <c r="T63" s="85"/>
      <c r="U63" s="135"/>
      <c r="V63" s="90"/>
      <c r="W63" s="87"/>
      <c r="X63" s="84"/>
      <c r="Y63" s="91"/>
      <c r="Z63" s="92"/>
      <c r="AA63" s="92"/>
      <c r="AB63" s="93"/>
      <c r="AC63" s="91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92"/>
      <c r="AO63" s="92"/>
      <c r="AP63" s="92"/>
      <c r="AQ63" s="92"/>
      <c r="AR63" s="92"/>
      <c r="AS63" s="92"/>
      <c r="AT63" s="92"/>
      <c r="AU63" s="263" t="s">
        <v>34</v>
      </c>
      <c r="AV63" s="93"/>
    </row>
    <row r="64" spans="1:54" ht="20.100000000000001" customHeight="1" x14ac:dyDescent="0.25">
      <c r="A64" s="99" t="s">
        <v>363</v>
      </c>
      <c r="B64" s="242"/>
      <c r="C64" s="104" t="s">
        <v>728</v>
      </c>
      <c r="D64" s="105" t="s">
        <v>218</v>
      </c>
      <c r="E64" s="106" t="s">
        <v>628</v>
      </c>
      <c r="F64" s="106" t="s">
        <v>176</v>
      </c>
      <c r="G64" s="106" t="s">
        <v>34</v>
      </c>
      <c r="H64" s="106">
        <v>3</v>
      </c>
      <c r="I64" s="106">
        <v>1</v>
      </c>
      <c r="J64" s="107" t="s">
        <v>422</v>
      </c>
      <c r="K64" s="108">
        <v>0.4</v>
      </c>
      <c r="L64" s="107" t="s">
        <v>733</v>
      </c>
      <c r="M64" s="108">
        <v>0.4</v>
      </c>
      <c r="N64" s="109"/>
      <c r="O64" s="109"/>
      <c r="P64" s="110" t="s">
        <v>41</v>
      </c>
      <c r="Q64" s="134" t="s">
        <v>9</v>
      </c>
      <c r="R64" s="107" t="s">
        <v>82</v>
      </c>
      <c r="S64" s="136">
        <v>0.4</v>
      </c>
      <c r="T64" s="107" t="s">
        <v>733</v>
      </c>
      <c r="U64" s="136">
        <v>0.4</v>
      </c>
      <c r="V64" s="112"/>
      <c r="W64" s="109"/>
      <c r="X64" s="113" t="s">
        <v>41</v>
      </c>
      <c r="Y64" s="114"/>
      <c r="Z64" s="116">
        <v>15</v>
      </c>
      <c r="AA64" s="116"/>
      <c r="AB64" s="115">
        <v>15</v>
      </c>
      <c r="AC64" s="114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16"/>
      <c r="AO64" s="116"/>
      <c r="AP64" s="116"/>
      <c r="AQ64" s="116"/>
      <c r="AR64" s="116"/>
      <c r="AS64" s="116" t="s">
        <v>34</v>
      </c>
      <c r="AT64" s="116" t="s">
        <v>34</v>
      </c>
      <c r="AU64" s="260" t="s">
        <v>34</v>
      </c>
      <c r="AV64" s="115"/>
      <c r="AX64" s="17">
        <f>SUM(Y64:AB64)</f>
        <v>30</v>
      </c>
      <c r="AY64" s="34">
        <f>AX64/H64</f>
        <v>10</v>
      </c>
      <c r="BA64" s="35">
        <f>K64+K65+M64</f>
        <v>1</v>
      </c>
      <c r="BB64" s="35">
        <f>S64+S65+U64</f>
        <v>1</v>
      </c>
    </row>
    <row r="65" spans="1:54" ht="20.100000000000001" customHeight="1" x14ac:dyDescent="0.25">
      <c r="A65" s="156"/>
      <c r="B65" s="225"/>
      <c r="C65" s="161"/>
      <c r="D65" s="82"/>
      <c r="E65" s="83"/>
      <c r="F65" s="83"/>
      <c r="G65" s="83"/>
      <c r="H65" s="83"/>
      <c r="I65" s="83"/>
      <c r="J65" s="85" t="s">
        <v>79</v>
      </c>
      <c r="K65" s="86">
        <v>0.2</v>
      </c>
      <c r="L65" s="85"/>
      <c r="M65" s="86"/>
      <c r="N65" s="87"/>
      <c r="O65" s="87"/>
      <c r="P65" s="88"/>
      <c r="Q65" s="89"/>
      <c r="R65" s="85" t="s">
        <v>82</v>
      </c>
      <c r="S65" s="135">
        <v>0.2</v>
      </c>
      <c r="T65" s="85"/>
      <c r="U65" s="135"/>
      <c r="V65" s="90"/>
      <c r="W65" s="87"/>
      <c r="X65" s="84"/>
      <c r="Y65" s="91"/>
      <c r="Z65" s="92"/>
      <c r="AA65" s="92"/>
      <c r="AB65" s="93"/>
      <c r="AC65" s="91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92"/>
      <c r="AO65" s="92"/>
      <c r="AP65" s="92"/>
      <c r="AQ65" s="92"/>
      <c r="AR65" s="92"/>
      <c r="AS65" s="92" t="s">
        <v>34</v>
      </c>
      <c r="AT65" s="92" t="s">
        <v>34</v>
      </c>
      <c r="AU65" s="263" t="s">
        <v>34</v>
      </c>
      <c r="AV65" s="93"/>
    </row>
    <row r="66" spans="1:54" ht="20.100000000000001" customHeight="1" x14ac:dyDescent="0.25">
      <c r="A66" s="99" t="s">
        <v>362</v>
      </c>
      <c r="B66" s="242"/>
      <c r="C66" s="104" t="s">
        <v>728</v>
      </c>
      <c r="D66" s="105" t="s">
        <v>219</v>
      </c>
      <c r="E66" s="106"/>
      <c r="F66" s="106" t="s">
        <v>177</v>
      </c>
      <c r="G66" s="106" t="s">
        <v>34</v>
      </c>
      <c r="H66" s="106">
        <v>6</v>
      </c>
      <c r="I66" s="106">
        <v>2</v>
      </c>
      <c r="J66" s="107" t="s">
        <v>79</v>
      </c>
      <c r="K66" s="108">
        <v>0.2</v>
      </c>
      <c r="L66" s="107" t="s">
        <v>733</v>
      </c>
      <c r="M66" s="108">
        <v>0.6</v>
      </c>
      <c r="N66" s="109">
        <v>0</v>
      </c>
      <c r="O66" s="109">
        <v>1</v>
      </c>
      <c r="P66" s="110"/>
      <c r="Q66" s="134" t="s">
        <v>9</v>
      </c>
      <c r="R66" s="107" t="s">
        <v>82</v>
      </c>
      <c r="S66" s="136">
        <v>0.2</v>
      </c>
      <c r="T66" s="107" t="s">
        <v>733</v>
      </c>
      <c r="U66" s="136">
        <v>0.6</v>
      </c>
      <c r="V66" s="112">
        <v>0</v>
      </c>
      <c r="W66" s="109">
        <v>1</v>
      </c>
      <c r="X66" s="113"/>
      <c r="Y66" s="114">
        <v>30</v>
      </c>
      <c r="Z66" s="116"/>
      <c r="AA66" s="116">
        <v>27</v>
      </c>
      <c r="AB66" s="115"/>
      <c r="AC66" s="114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16"/>
      <c r="AO66" s="116"/>
      <c r="AP66" s="116"/>
      <c r="AQ66" s="116"/>
      <c r="AR66" s="116"/>
      <c r="AS66" s="116"/>
      <c r="AT66" s="116" t="s">
        <v>34</v>
      </c>
      <c r="AU66" s="260"/>
      <c r="AV66" s="115"/>
      <c r="AX66" s="17">
        <f>SUM(Y66:AB66)</f>
        <v>57</v>
      </c>
      <c r="AY66" s="34">
        <f>AX66/H66</f>
        <v>9.5</v>
      </c>
      <c r="BA66" s="35">
        <f>K66+K67+M66</f>
        <v>1</v>
      </c>
      <c r="BB66" s="35">
        <f>S66+S67+U66</f>
        <v>1</v>
      </c>
    </row>
    <row r="67" spans="1:54" ht="20.100000000000001" customHeight="1" x14ac:dyDescent="0.25">
      <c r="A67" s="156"/>
      <c r="B67" s="225"/>
      <c r="C67" s="161"/>
      <c r="D67" s="82"/>
      <c r="E67" s="83"/>
      <c r="F67" s="83"/>
      <c r="G67" s="83"/>
      <c r="H67" s="83"/>
      <c r="I67" s="83"/>
      <c r="J67" s="85" t="s">
        <v>422</v>
      </c>
      <c r="K67" s="86">
        <v>0.2</v>
      </c>
      <c r="L67" s="85"/>
      <c r="M67" s="86"/>
      <c r="N67" s="87">
        <v>0</v>
      </c>
      <c r="O67" s="87"/>
      <c r="P67" s="88"/>
      <c r="Q67" s="89"/>
      <c r="R67" s="85" t="s">
        <v>82</v>
      </c>
      <c r="S67" s="135">
        <v>0.2</v>
      </c>
      <c r="T67" s="85"/>
      <c r="U67" s="135"/>
      <c r="V67" s="90">
        <v>0</v>
      </c>
      <c r="W67" s="87"/>
      <c r="X67" s="84"/>
      <c r="Y67" s="91"/>
      <c r="Z67" s="92"/>
      <c r="AA67" s="92"/>
      <c r="AB67" s="93"/>
      <c r="AC67" s="91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92"/>
      <c r="AO67" s="92"/>
      <c r="AP67" s="92"/>
      <c r="AQ67" s="92"/>
      <c r="AR67" s="92"/>
      <c r="AS67" s="92"/>
      <c r="AT67" s="92" t="s">
        <v>34</v>
      </c>
      <c r="AU67" s="263"/>
      <c r="AV67" s="93"/>
    </row>
    <row r="68" spans="1:54" ht="20.100000000000001" customHeight="1" x14ac:dyDescent="0.25">
      <c r="A68" s="99" t="s">
        <v>431</v>
      </c>
      <c r="B68" s="242"/>
      <c r="C68" s="104" t="s">
        <v>728</v>
      </c>
      <c r="D68" s="105" t="s">
        <v>220</v>
      </c>
      <c r="E68" s="106" t="s">
        <v>910</v>
      </c>
      <c r="F68" s="106" t="s">
        <v>178</v>
      </c>
      <c r="G68" s="113" t="s">
        <v>49</v>
      </c>
      <c r="H68" s="106">
        <v>6</v>
      </c>
      <c r="I68" s="106">
        <v>2</v>
      </c>
      <c r="J68" s="107" t="s">
        <v>79</v>
      </c>
      <c r="K68" s="108">
        <v>0.25</v>
      </c>
      <c r="L68" s="107" t="s">
        <v>733</v>
      </c>
      <c r="M68" s="108">
        <v>0.5</v>
      </c>
      <c r="N68" s="109">
        <v>0</v>
      </c>
      <c r="O68" s="109">
        <v>1</v>
      </c>
      <c r="P68" s="110"/>
      <c r="Q68" s="134" t="s">
        <v>9</v>
      </c>
      <c r="R68" s="107" t="s">
        <v>82</v>
      </c>
      <c r="S68" s="136">
        <v>0.25</v>
      </c>
      <c r="T68" s="107" t="s">
        <v>733</v>
      </c>
      <c r="U68" s="136">
        <v>0.5</v>
      </c>
      <c r="V68" s="112">
        <v>0</v>
      </c>
      <c r="W68" s="109">
        <v>1</v>
      </c>
      <c r="X68" s="113"/>
      <c r="Y68" s="114">
        <v>21</v>
      </c>
      <c r="Z68" s="116"/>
      <c r="AA68" s="116">
        <v>36</v>
      </c>
      <c r="AB68" s="115"/>
      <c r="AC68" s="114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16"/>
      <c r="AO68" s="116"/>
      <c r="AP68" s="116"/>
      <c r="AQ68" s="116"/>
      <c r="AR68" s="116" t="s">
        <v>34</v>
      </c>
      <c r="AS68" s="116" t="s">
        <v>34</v>
      </c>
      <c r="AT68" s="116" t="s">
        <v>34</v>
      </c>
      <c r="AU68" s="260"/>
      <c r="AV68" s="115" t="s">
        <v>41</v>
      </c>
      <c r="AX68" s="17">
        <f>SUM(Y68:AB68)</f>
        <v>57</v>
      </c>
      <c r="AY68" s="34">
        <f>AX68/H68</f>
        <v>9.5</v>
      </c>
      <c r="BA68" s="35">
        <f>K68+K69+M68</f>
        <v>1</v>
      </c>
      <c r="BB68" s="35">
        <f>S68+S69+U68</f>
        <v>1</v>
      </c>
    </row>
    <row r="69" spans="1:54" ht="20.100000000000001" customHeight="1" x14ac:dyDescent="0.25">
      <c r="A69" s="156"/>
      <c r="B69" s="225"/>
      <c r="C69" s="161"/>
      <c r="D69" s="82"/>
      <c r="E69" s="83"/>
      <c r="F69" s="83"/>
      <c r="G69" s="83"/>
      <c r="H69" s="83"/>
      <c r="I69" s="83"/>
      <c r="J69" s="85" t="s">
        <v>79</v>
      </c>
      <c r="K69" s="86">
        <v>0.25</v>
      </c>
      <c r="L69" s="85"/>
      <c r="M69" s="86"/>
      <c r="N69" s="87">
        <v>0</v>
      </c>
      <c r="O69" s="87"/>
      <c r="P69" s="88"/>
      <c r="Q69" s="89"/>
      <c r="R69" s="85" t="s">
        <v>82</v>
      </c>
      <c r="S69" s="135">
        <v>0.25</v>
      </c>
      <c r="T69" s="85"/>
      <c r="U69" s="135"/>
      <c r="V69" s="90">
        <v>0</v>
      </c>
      <c r="W69" s="87"/>
      <c r="X69" s="84"/>
      <c r="Y69" s="91"/>
      <c r="Z69" s="92"/>
      <c r="AA69" s="92"/>
      <c r="AB69" s="93"/>
      <c r="AC69" s="91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92"/>
      <c r="AO69" s="92"/>
      <c r="AP69" s="92"/>
      <c r="AQ69" s="92"/>
      <c r="AR69" s="92" t="s">
        <v>34</v>
      </c>
      <c r="AS69" s="92" t="s">
        <v>34</v>
      </c>
      <c r="AT69" s="92" t="s">
        <v>34</v>
      </c>
      <c r="AU69" s="263"/>
      <c r="AV69" s="93" t="s">
        <v>41</v>
      </c>
    </row>
    <row r="70" spans="1:54" ht="20.100000000000001" customHeight="1" x14ac:dyDescent="0.25">
      <c r="A70" s="101" t="s">
        <v>775</v>
      </c>
      <c r="B70" s="245"/>
      <c r="C70" s="104" t="s">
        <v>728</v>
      </c>
      <c r="D70" s="105" t="s">
        <v>221</v>
      </c>
      <c r="E70" s="106" t="s">
        <v>901</v>
      </c>
      <c r="F70" s="106" t="s">
        <v>179</v>
      </c>
      <c r="G70" s="113" t="s">
        <v>49</v>
      </c>
      <c r="H70" s="106">
        <v>6</v>
      </c>
      <c r="I70" s="106">
        <v>2</v>
      </c>
      <c r="J70" s="107" t="s">
        <v>79</v>
      </c>
      <c r="K70" s="108">
        <v>0.25</v>
      </c>
      <c r="L70" s="107" t="s">
        <v>733</v>
      </c>
      <c r="M70" s="108">
        <v>0.5</v>
      </c>
      <c r="N70" s="109">
        <v>0</v>
      </c>
      <c r="O70" s="109">
        <v>1</v>
      </c>
      <c r="P70" s="110"/>
      <c r="Q70" s="134" t="s">
        <v>9</v>
      </c>
      <c r="R70" s="107" t="s">
        <v>82</v>
      </c>
      <c r="S70" s="136">
        <v>0.25</v>
      </c>
      <c r="T70" s="107" t="s">
        <v>733</v>
      </c>
      <c r="U70" s="136">
        <v>0.5</v>
      </c>
      <c r="V70" s="112">
        <v>0</v>
      </c>
      <c r="W70" s="109">
        <v>1</v>
      </c>
      <c r="X70" s="113"/>
      <c r="Y70" s="114">
        <v>21</v>
      </c>
      <c r="Z70" s="116"/>
      <c r="AA70" s="116">
        <v>36</v>
      </c>
      <c r="AB70" s="115"/>
      <c r="AC70" s="114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16"/>
      <c r="AO70" s="116"/>
      <c r="AP70" s="116"/>
      <c r="AQ70" s="116"/>
      <c r="AR70" s="116" t="s">
        <v>34</v>
      </c>
      <c r="AS70" s="116" t="s">
        <v>34</v>
      </c>
      <c r="AT70" s="116"/>
      <c r="AU70" s="260"/>
      <c r="AV70" s="115" t="s">
        <v>862</v>
      </c>
      <c r="AX70" s="17">
        <f>SUM(Y70:AB70)</f>
        <v>57</v>
      </c>
      <c r="AY70" s="34">
        <f>AX70/H70</f>
        <v>9.5</v>
      </c>
      <c r="BA70" s="35">
        <f>K70+K71+M70</f>
        <v>1</v>
      </c>
      <c r="BB70" s="35">
        <f>S70+S71+U70</f>
        <v>1</v>
      </c>
    </row>
    <row r="71" spans="1:54" ht="20.100000000000001" customHeight="1" x14ac:dyDescent="0.25">
      <c r="A71" s="156"/>
      <c r="B71" s="225"/>
      <c r="C71" s="81"/>
      <c r="D71" s="82"/>
      <c r="E71" s="83"/>
      <c r="F71" s="83"/>
      <c r="G71" s="83"/>
      <c r="H71" s="83"/>
      <c r="I71" s="83"/>
      <c r="J71" s="85" t="s">
        <v>79</v>
      </c>
      <c r="K71" s="86">
        <v>0.25</v>
      </c>
      <c r="L71" s="85"/>
      <c r="M71" s="86"/>
      <c r="N71" s="87">
        <v>0</v>
      </c>
      <c r="O71" s="87"/>
      <c r="P71" s="88"/>
      <c r="Q71" s="89"/>
      <c r="R71" s="85" t="s">
        <v>82</v>
      </c>
      <c r="S71" s="135">
        <v>0.25</v>
      </c>
      <c r="T71" s="85"/>
      <c r="U71" s="135"/>
      <c r="V71" s="90">
        <v>0</v>
      </c>
      <c r="W71" s="87"/>
      <c r="X71" s="84"/>
      <c r="Y71" s="91"/>
      <c r="Z71" s="92"/>
      <c r="AA71" s="92"/>
      <c r="AB71" s="93"/>
      <c r="AC71" s="91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92"/>
      <c r="AO71" s="92"/>
      <c r="AP71" s="92"/>
      <c r="AQ71" s="92"/>
      <c r="AR71" s="92" t="s">
        <v>34</v>
      </c>
      <c r="AS71" s="92" t="s">
        <v>34</v>
      </c>
      <c r="AT71" s="92"/>
      <c r="AU71" s="263"/>
      <c r="AV71" s="93" t="s">
        <v>862</v>
      </c>
    </row>
    <row r="72" spans="1:54" ht="20.100000000000001" customHeight="1" x14ac:dyDescent="0.25">
      <c r="A72" s="99" t="s">
        <v>939</v>
      </c>
      <c r="B72" s="110"/>
      <c r="C72" s="104" t="s">
        <v>728</v>
      </c>
      <c r="D72" s="239" t="s">
        <v>837</v>
      </c>
      <c r="E72" s="106"/>
      <c r="F72" s="106" t="s">
        <v>180</v>
      </c>
      <c r="G72" s="106" t="s">
        <v>34</v>
      </c>
      <c r="H72" s="106">
        <v>6</v>
      </c>
      <c r="I72" s="106">
        <v>2</v>
      </c>
      <c r="J72" s="107" t="s">
        <v>79</v>
      </c>
      <c r="K72" s="108">
        <v>0.25</v>
      </c>
      <c r="L72" s="107" t="s">
        <v>733</v>
      </c>
      <c r="M72" s="108">
        <v>0.5</v>
      </c>
      <c r="N72" s="109">
        <v>0</v>
      </c>
      <c r="O72" s="109">
        <v>1</v>
      </c>
      <c r="P72" s="110"/>
      <c r="Q72" s="134" t="s">
        <v>9</v>
      </c>
      <c r="R72" s="107" t="s">
        <v>82</v>
      </c>
      <c r="S72" s="136">
        <v>0.25</v>
      </c>
      <c r="T72" s="107" t="s">
        <v>733</v>
      </c>
      <c r="U72" s="136">
        <v>0.5</v>
      </c>
      <c r="V72" s="112">
        <v>0</v>
      </c>
      <c r="W72" s="109">
        <v>1</v>
      </c>
      <c r="X72" s="113"/>
      <c r="Y72" s="114">
        <v>21</v>
      </c>
      <c r="Z72" s="116"/>
      <c r="AA72" s="116">
        <v>36</v>
      </c>
      <c r="AB72" s="115"/>
      <c r="AC72" s="114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16"/>
      <c r="AO72" s="116"/>
      <c r="AP72" s="116"/>
      <c r="AQ72" s="116"/>
      <c r="AR72" s="116" t="s">
        <v>34</v>
      </c>
      <c r="AS72" s="116"/>
      <c r="AT72" s="116"/>
      <c r="AU72" s="260"/>
      <c r="AV72" s="115"/>
      <c r="AX72" s="17">
        <f>SUM(Y72:AB72)</f>
        <v>57</v>
      </c>
      <c r="AY72" s="34">
        <f>AX72/H72</f>
        <v>9.5</v>
      </c>
      <c r="BA72" s="35">
        <f>K72+K73+M72</f>
        <v>1</v>
      </c>
      <c r="BB72" s="35">
        <f>S72+S73+U72</f>
        <v>1</v>
      </c>
    </row>
    <row r="73" spans="1:54" ht="20.100000000000001" customHeight="1" x14ac:dyDescent="0.25">
      <c r="A73" s="156"/>
      <c r="B73" s="244"/>
      <c r="C73" s="161"/>
      <c r="D73" s="70"/>
      <c r="E73" s="71"/>
      <c r="F73" s="71"/>
      <c r="G73" s="71"/>
      <c r="H73" s="71"/>
      <c r="I73" s="71"/>
      <c r="J73" s="73" t="s">
        <v>79</v>
      </c>
      <c r="K73" s="74">
        <v>0.25</v>
      </c>
      <c r="L73" s="73"/>
      <c r="M73" s="74"/>
      <c r="N73" s="75">
        <v>0</v>
      </c>
      <c r="O73" s="75"/>
      <c r="P73" s="16"/>
      <c r="Q73" s="76"/>
      <c r="R73" s="73" t="s">
        <v>82</v>
      </c>
      <c r="S73" s="138">
        <v>0.25</v>
      </c>
      <c r="T73" s="73"/>
      <c r="U73" s="138"/>
      <c r="V73" s="77">
        <v>0</v>
      </c>
      <c r="W73" s="75"/>
      <c r="X73" s="72"/>
      <c r="Y73" s="78"/>
      <c r="Z73" s="79"/>
      <c r="AA73" s="79"/>
      <c r="AB73" s="80"/>
      <c r="AC73" s="78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79"/>
      <c r="AO73" s="79"/>
      <c r="AP73" s="79"/>
      <c r="AQ73" s="79"/>
      <c r="AR73" s="79" t="s">
        <v>34</v>
      </c>
      <c r="AS73" s="79"/>
      <c r="AT73" s="79"/>
      <c r="AU73" s="139"/>
      <c r="AV73" s="80"/>
    </row>
    <row r="74" spans="1:54" ht="20.100000000000001" customHeight="1" x14ac:dyDescent="0.25">
      <c r="A74" s="99" t="s">
        <v>432</v>
      </c>
      <c r="B74" s="242"/>
      <c r="C74" s="104" t="s">
        <v>728</v>
      </c>
      <c r="D74" s="105" t="s">
        <v>222</v>
      </c>
      <c r="E74" s="106" t="s">
        <v>904</v>
      </c>
      <c r="F74" s="106" t="s">
        <v>181</v>
      </c>
      <c r="G74" s="113" t="s">
        <v>49</v>
      </c>
      <c r="H74" s="106">
        <v>6</v>
      </c>
      <c r="I74" s="106">
        <v>2</v>
      </c>
      <c r="J74" s="107" t="s">
        <v>79</v>
      </c>
      <c r="K74" s="108">
        <v>0.3</v>
      </c>
      <c r="L74" s="107" t="s">
        <v>733</v>
      </c>
      <c r="M74" s="108">
        <v>0.4</v>
      </c>
      <c r="N74" s="109">
        <v>0</v>
      </c>
      <c r="O74" s="109">
        <v>1</v>
      </c>
      <c r="P74" s="110"/>
      <c r="Q74" s="134" t="s">
        <v>9</v>
      </c>
      <c r="R74" s="107" t="s">
        <v>82</v>
      </c>
      <c r="S74" s="136">
        <v>0.3</v>
      </c>
      <c r="T74" s="107" t="s">
        <v>733</v>
      </c>
      <c r="U74" s="136">
        <v>0.4</v>
      </c>
      <c r="V74" s="112">
        <v>0</v>
      </c>
      <c r="W74" s="109">
        <v>1</v>
      </c>
      <c r="X74" s="113"/>
      <c r="Y74" s="114">
        <v>21</v>
      </c>
      <c r="Z74" s="116"/>
      <c r="AA74" s="116">
        <v>34.5</v>
      </c>
      <c r="AB74" s="115"/>
      <c r="AC74" s="114"/>
      <c r="AD74" s="132"/>
      <c r="AE74" s="132"/>
      <c r="AF74" s="132"/>
      <c r="AG74" s="132"/>
      <c r="AH74" s="132"/>
      <c r="AI74" s="132" t="s">
        <v>34</v>
      </c>
      <c r="AJ74" s="132" t="s">
        <v>34</v>
      </c>
      <c r="AK74" s="132" t="s">
        <v>34</v>
      </c>
      <c r="AL74" s="132"/>
      <c r="AM74" s="132" t="s">
        <v>34</v>
      </c>
      <c r="AN74" s="116"/>
      <c r="AO74" s="116"/>
      <c r="AP74" s="116"/>
      <c r="AQ74" s="116"/>
      <c r="AR74" s="116"/>
      <c r="AS74" s="116"/>
      <c r="AT74" s="116"/>
      <c r="AU74" s="260"/>
      <c r="AV74" s="115" t="s">
        <v>41</v>
      </c>
      <c r="AX74" s="17">
        <f>SUM(Y74:AB74)</f>
        <v>55.5</v>
      </c>
      <c r="AY74" s="34">
        <f>AX74/H74</f>
        <v>9.25</v>
      </c>
      <c r="BA74" s="35">
        <f>K74+K75+M74</f>
        <v>1</v>
      </c>
      <c r="BB74" s="35">
        <f>S74+S75+U74</f>
        <v>1</v>
      </c>
    </row>
    <row r="75" spans="1:54" ht="20.100000000000001" customHeight="1" x14ac:dyDescent="0.25">
      <c r="A75" s="156"/>
      <c r="B75" s="225"/>
      <c r="C75" s="81"/>
      <c r="D75" s="82"/>
      <c r="E75" s="83"/>
      <c r="F75" s="83"/>
      <c r="G75" s="83"/>
      <c r="H75" s="83"/>
      <c r="I75" s="83"/>
      <c r="J75" s="85" t="s">
        <v>79</v>
      </c>
      <c r="K75" s="86">
        <v>0.3</v>
      </c>
      <c r="L75" s="85"/>
      <c r="M75" s="86"/>
      <c r="N75" s="87">
        <v>0</v>
      </c>
      <c r="O75" s="87"/>
      <c r="P75" s="88"/>
      <c r="Q75" s="89"/>
      <c r="R75" s="85" t="s">
        <v>82</v>
      </c>
      <c r="S75" s="135">
        <v>0.3</v>
      </c>
      <c r="T75" s="85"/>
      <c r="U75" s="135"/>
      <c r="V75" s="90">
        <v>0</v>
      </c>
      <c r="W75" s="87"/>
      <c r="X75" s="84"/>
      <c r="Y75" s="91"/>
      <c r="Z75" s="92"/>
      <c r="AA75" s="92"/>
      <c r="AB75" s="93"/>
      <c r="AC75" s="91"/>
      <c r="AD75" s="133"/>
      <c r="AE75" s="133"/>
      <c r="AF75" s="133"/>
      <c r="AG75" s="133"/>
      <c r="AH75" s="133"/>
      <c r="AI75" s="133" t="s">
        <v>34</v>
      </c>
      <c r="AJ75" s="133" t="s">
        <v>34</v>
      </c>
      <c r="AK75" s="133" t="s">
        <v>34</v>
      </c>
      <c r="AL75" s="133"/>
      <c r="AM75" s="133" t="s">
        <v>34</v>
      </c>
      <c r="AN75" s="92"/>
      <c r="AO75" s="92"/>
      <c r="AP75" s="92"/>
      <c r="AQ75" s="92"/>
      <c r="AR75" s="92"/>
      <c r="AS75" s="92"/>
      <c r="AT75" s="92"/>
      <c r="AU75" s="263"/>
      <c r="AV75" s="93" t="s">
        <v>41</v>
      </c>
    </row>
    <row r="76" spans="1:54" ht="20.100000000000001" customHeight="1" x14ac:dyDescent="0.25">
      <c r="A76" s="99" t="s">
        <v>773</v>
      </c>
      <c r="B76" s="242"/>
      <c r="C76" s="104"/>
      <c r="D76" s="105" t="s">
        <v>223</v>
      </c>
      <c r="E76" s="106" t="s">
        <v>905</v>
      </c>
      <c r="F76" s="106" t="s">
        <v>182</v>
      </c>
      <c r="G76" s="113" t="s">
        <v>49</v>
      </c>
      <c r="H76" s="106">
        <v>6</v>
      </c>
      <c r="I76" s="106">
        <v>2</v>
      </c>
      <c r="J76" s="107" t="s">
        <v>79</v>
      </c>
      <c r="K76" s="136">
        <v>0.2</v>
      </c>
      <c r="L76" s="107" t="s">
        <v>733</v>
      </c>
      <c r="M76" s="108">
        <v>0.6</v>
      </c>
      <c r="N76" s="109">
        <v>0</v>
      </c>
      <c r="O76" s="109">
        <v>1</v>
      </c>
      <c r="P76" s="110"/>
      <c r="Q76" s="134" t="s">
        <v>9</v>
      </c>
      <c r="R76" s="107" t="s">
        <v>82</v>
      </c>
      <c r="S76" s="136">
        <v>0.2</v>
      </c>
      <c r="T76" s="107" t="s">
        <v>733</v>
      </c>
      <c r="U76" s="136">
        <v>0.6</v>
      </c>
      <c r="V76" s="109">
        <v>0</v>
      </c>
      <c r="W76" s="109">
        <v>1</v>
      </c>
      <c r="X76" s="113"/>
      <c r="Y76" s="114">
        <v>18</v>
      </c>
      <c r="Z76" s="116"/>
      <c r="AA76" s="116">
        <v>36</v>
      </c>
      <c r="AB76" s="115"/>
      <c r="AC76" s="114"/>
      <c r="AD76" s="132"/>
      <c r="AE76" s="132"/>
      <c r="AF76" s="132"/>
      <c r="AG76" s="132"/>
      <c r="AH76" s="132" t="s">
        <v>34</v>
      </c>
      <c r="AI76" s="132"/>
      <c r="AJ76" s="132"/>
      <c r="AK76" s="132"/>
      <c r="AL76" s="132"/>
      <c r="AM76" s="132"/>
      <c r="AN76" s="116"/>
      <c r="AO76" s="116"/>
      <c r="AP76" s="116"/>
      <c r="AQ76" s="116"/>
      <c r="AR76" s="116"/>
      <c r="AS76" s="116"/>
      <c r="AT76" s="116"/>
      <c r="AU76" s="260"/>
      <c r="AV76" s="115" t="s">
        <v>41</v>
      </c>
      <c r="AX76" s="17">
        <f>SUM(Y76:AB76)</f>
        <v>54</v>
      </c>
      <c r="AY76" s="34">
        <f>AX76/H76</f>
        <v>9</v>
      </c>
      <c r="BA76" s="35">
        <f>K76+K77+M76</f>
        <v>1</v>
      </c>
      <c r="BB76" s="35">
        <f>S76+S77+U76</f>
        <v>1</v>
      </c>
    </row>
    <row r="77" spans="1:54" ht="20.100000000000001" customHeight="1" x14ac:dyDescent="0.25">
      <c r="A77" s="158"/>
      <c r="B77" s="241"/>
      <c r="C77" s="81"/>
      <c r="D77" s="82"/>
      <c r="E77" s="83"/>
      <c r="F77" s="83"/>
      <c r="G77" s="83"/>
      <c r="H77" s="83"/>
      <c r="I77" s="83"/>
      <c r="J77" s="85" t="s">
        <v>79</v>
      </c>
      <c r="K77" s="135">
        <v>0.2</v>
      </c>
      <c r="L77" s="85"/>
      <c r="M77" s="86"/>
      <c r="N77" s="87">
        <v>0</v>
      </c>
      <c r="O77" s="87"/>
      <c r="P77" s="88"/>
      <c r="Q77" s="89"/>
      <c r="R77" s="85" t="s">
        <v>82</v>
      </c>
      <c r="S77" s="135">
        <v>0.2</v>
      </c>
      <c r="T77" s="85"/>
      <c r="U77" s="135"/>
      <c r="V77" s="87">
        <v>0</v>
      </c>
      <c r="W77" s="87"/>
      <c r="X77" s="84"/>
      <c r="Y77" s="91"/>
      <c r="Z77" s="92"/>
      <c r="AA77" s="92"/>
      <c r="AB77" s="93"/>
      <c r="AC77" s="91"/>
      <c r="AD77" s="133"/>
      <c r="AE77" s="133"/>
      <c r="AF77" s="133"/>
      <c r="AG77" s="133"/>
      <c r="AH77" s="133" t="s">
        <v>34</v>
      </c>
      <c r="AI77" s="133"/>
      <c r="AJ77" s="133"/>
      <c r="AK77" s="133"/>
      <c r="AL77" s="133"/>
      <c r="AM77" s="133"/>
      <c r="AN77" s="92"/>
      <c r="AO77" s="92"/>
      <c r="AP77" s="92"/>
      <c r="AQ77" s="92"/>
      <c r="AR77" s="92"/>
      <c r="AS77" s="92"/>
      <c r="AT77" s="92"/>
      <c r="AU77" s="263"/>
      <c r="AV77" s="93" t="s">
        <v>41</v>
      </c>
    </row>
    <row r="78" spans="1:54" ht="20.100000000000001" customHeight="1" x14ac:dyDescent="0.25">
      <c r="A78" s="153" t="s">
        <v>882</v>
      </c>
      <c r="B78" s="242"/>
      <c r="C78" s="104" t="s">
        <v>728</v>
      </c>
      <c r="D78" s="105" t="s">
        <v>224</v>
      </c>
      <c r="E78" s="106" t="s">
        <v>632</v>
      </c>
      <c r="F78" s="106" t="s">
        <v>183</v>
      </c>
      <c r="G78" s="113" t="s">
        <v>34</v>
      </c>
      <c r="H78" s="106">
        <v>6</v>
      </c>
      <c r="I78" s="106">
        <v>2</v>
      </c>
      <c r="J78" s="107" t="s">
        <v>79</v>
      </c>
      <c r="K78" s="108">
        <v>0.3</v>
      </c>
      <c r="L78" s="107" t="s">
        <v>733</v>
      </c>
      <c r="M78" s="108">
        <v>0.4</v>
      </c>
      <c r="N78" s="109">
        <v>0</v>
      </c>
      <c r="O78" s="109">
        <v>1</v>
      </c>
      <c r="P78" s="110"/>
      <c r="Q78" s="134" t="s">
        <v>9</v>
      </c>
      <c r="R78" s="107" t="s">
        <v>82</v>
      </c>
      <c r="S78" s="136">
        <v>0.3</v>
      </c>
      <c r="T78" s="107" t="s">
        <v>733</v>
      </c>
      <c r="U78" s="136">
        <v>0.4</v>
      </c>
      <c r="V78" s="112">
        <v>0</v>
      </c>
      <c r="W78" s="109">
        <v>1</v>
      </c>
      <c r="X78" s="113"/>
      <c r="Y78" s="114">
        <v>24</v>
      </c>
      <c r="Z78" s="116"/>
      <c r="AA78" s="116">
        <v>36</v>
      </c>
      <c r="AB78" s="115"/>
      <c r="AC78" s="114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16" t="s">
        <v>34</v>
      </c>
      <c r="AO78" s="116" t="s">
        <v>34</v>
      </c>
      <c r="AP78" s="116" t="s">
        <v>34</v>
      </c>
      <c r="AQ78" s="116"/>
      <c r="AR78" s="116"/>
      <c r="AS78" s="116"/>
      <c r="AT78" s="116"/>
      <c r="AU78" s="260"/>
      <c r="AV78" s="115"/>
      <c r="AX78" s="17">
        <f>SUM(Y78:AB78)</f>
        <v>60</v>
      </c>
      <c r="AY78" s="34">
        <f>AX78/H78</f>
        <v>10</v>
      </c>
      <c r="BA78" s="35">
        <f>K78+K79+M78</f>
        <v>1</v>
      </c>
      <c r="BB78" s="35">
        <f>S78+S79+U78</f>
        <v>1</v>
      </c>
    </row>
    <row r="79" spans="1:54" ht="20.100000000000001" customHeight="1" x14ac:dyDescent="0.25">
      <c r="A79" s="156"/>
      <c r="B79" s="225"/>
      <c r="C79" s="81"/>
      <c r="D79" s="82"/>
      <c r="E79" s="83"/>
      <c r="F79" s="83"/>
      <c r="G79" s="84"/>
      <c r="H79" s="83"/>
      <c r="I79" s="83"/>
      <c r="J79" s="85" t="s">
        <v>79</v>
      </c>
      <c r="K79" s="86">
        <v>0.3</v>
      </c>
      <c r="L79" s="85"/>
      <c r="M79" s="86"/>
      <c r="N79" s="87">
        <v>0</v>
      </c>
      <c r="O79" s="87"/>
      <c r="P79" s="88"/>
      <c r="Q79" s="89"/>
      <c r="R79" s="85" t="s">
        <v>82</v>
      </c>
      <c r="S79" s="135">
        <v>0.3</v>
      </c>
      <c r="T79" s="85"/>
      <c r="U79" s="135"/>
      <c r="V79" s="90">
        <v>0</v>
      </c>
      <c r="W79" s="87"/>
      <c r="X79" s="84"/>
      <c r="Y79" s="91"/>
      <c r="Z79" s="92"/>
      <c r="AA79" s="92"/>
      <c r="AB79" s="93"/>
      <c r="AC79" s="91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92" t="s">
        <v>34</v>
      </c>
      <c r="AO79" s="92" t="s">
        <v>34</v>
      </c>
      <c r="AP79" s="92" t="s">
        <v>34</v>
      </c>
      <c r="AQ79" s="92"/>
      <c r="AR79" s="92"/>
      <c r="AS79" s="92"/>
      <c r="AT79" s="92"/>
      <c r="AU79" s="263"/>
      <c r="AV79" s="93"/>
    </row>
    <row r="80" spans="1:54" ht="20.100000000000001" customHeight="1" x14ac:dyDescent="0.25">
      <c r="A80" s="99" t="s">
        <v>365</v>
      </c>
      <c r="B80" s="242"/>
      <c r="C80" s="104" t="s">
        <v>728</v>
      </c>
      <c r="D80" s="105" t="s">
        <v>225</v>
      </c>
      <c r="E80" s="106" t="s">
        <v>646</v>
      </c>
      <c r="F80" s="106" t="s">
        <v>184</v>
      </c>
      <c r="G80" s="113" t="s">
        <v>34</v>
      </c>
      <c r="H80" s="106">
        <v>6</v>
      </c>
      <c r="I80" s="106">
        <v>2</v>
      </c>
      <c r="J80" s="107" t="s">
        <v>79</v>
      </c>
      <c r="K80" s="108">
        <v>0.25</v>
      </c>
      <c r="L80" s="107" t="s">
        <v>733</v>
      </c>
      <c r="M80" s="108">
        <v>0.5</v>
      </c>
      <c r="N80" s="109">
        <v>0</v>
      </c>
      <c r="O80" s="109">
        <v>1</v>
      </c>
      <c r="P80" s="110"/>
      <c r="Q80" s="134" t="s">
        <v>9</v>
      </c>
      <c r="R80" s="107" t="s">
        <v>82</v>
      </c>
      <c r="S80" s="136">
        <v>0.25</v>
      </c>
      <c r="T80" s="107" t="s">
        <v>733</v>
      </c>
      <c r="U80" s="108">
        <v>0.5</v>
      </c>
      <c r="V80" s="112">
        <v>0</v>
      </c>
      <c r="W80" s="109">
        <v>1</v>
      </c>
      <c r="X80" s="113"/>
      <c r="Y80" s="114">
        <v>19.5</v>
      </c>
      <c r="Z80" s="116"/>
      <c r="AA80" s="116">
        <v>30</v>
      </c>
      <c r="AB80" s="113">
        <v>6</v>
      </c>
      <c r="AC80" s="114"/>
      <c r="AD80" s="132"/>
      <c r="AE80" s="132"/>
      <c r="AF80" s="132"/>
      <c r="AG80" s="132"/>
      <c r="AH80" s="132"/>
      <c r="AI80" s="132"/>
      <c r="AJ80" s="132" t="s">
        <v>34</v>
      </c>
      <c r="AK80" s="132" t="s">
        <v>34</v>
      </c>
      <c r="AL80" s="132" t="s">
        <v>34</v>
      </c>
      <c r="AM80" s="132"/>
      <c r="AN80" s="116"/>
      <c r="AO80" s="116"/>
      <c r="AP80" s="116"/>
      <c r="AQ80" s="116"/>
      <c r="AR80" s="116"/>
      <c r="AS80" s="116"/>
      <c r="AT80" s="116"/>
      <c r="AU80" s="260"/>
      <c r="AV80" s="115"/>
      <c r="AX80" s="17">
        <f>SUM(Y80:AB80)</f>
        <v>55.5</v>
      </c>
      <c r="AY80" s="34">
        <f>AX80/H80</f>
        <v>9.25</v>
      </c>
      <c r="BA80" s="35">
        <f>K80+K81+M80</f>
        <v>1</v>
      </c>
      <c r="BB80" s="35">
        <f>S80+S81+U80</f>
        <v>1</v>
      </c>
    </row>
    <row r="81" spans="1:54" ht="20.100000000000001" customHeight="1" x14ac:dyDescent="0.25">
      <c r="A81" s="156"/>
      <c r="B81" s="225"/>
      <c r="C81" s="161"/>
      <c r="D81" s="82"/>
      <c r="E81" s="83"/>
      <c r="F81" s="83"/>
      <c r="G81" s="84"/>
      <c r="H81" s="83"/>
      <c r="I81" s="83"/>
      <c r="J81" s="85" t="s">
        <v>805</v>
      </c>
      <c r="K81" s="86">
        <v>0.25</v>
      </c>
      <c r="L81" s="85"/>
      <c r="M81" s="86"/>
      <c r="N81" s="87">
        <v>0</v>
      </c>
      <c r="O81" s="87"/>
      <c r="P81" s="88"/>
      <c r="Q81" s="89"/>
      <c r="R81" s="85" t="s">
        <v>82</v>
      </c>
      <c r="S81" s="145">
        <v>0.25</v>
      </c>
      <c r="T81" s="85"/>
      <c r="U81" s="86"/>
      <c r="V81" s="90">
        <v>0</v>
      </c>
      <c r="W81" s="87"/>
      <c r="X81" s="84"/>
      <c r="Y81" s="91"/>
      <c r="Z81" s="92"/>
      <c r="AA81" s="92"/>
      <c r="AB81" s="93"/>
      <c r="AC81" s="91"/>
      <c r="AD81" s="133"/>
      <c r="AE81" s="133"/>
      <c r="AF81" s="133"/>
      <c r="AG81" s="133"/>
      <c r="AH81" s="133"/>
      <c r="AI81" s="133"/>
      <c r="AJ81" s="133" t="s">
        <v>34</v>
      </c>
      <c r="AK81" s="133" t="s">
        <v>34</v>
      </c>
      <c r="AL81" s="133" t="s">
        <v>34</v>
      </c>
      <c r="AM81" s="133"/>
      <c r="AN81" s="92"/>
      <c r="AO81" s="92"/>
      <c r="AP81" s="92"/>
      <c r="AQ81" s="92"/>
      <c r="AR81" s="92"/>
      <c r="AS81" s="92"/>
      <c r="AT81" s="92"/>
      <c r="AU81" s="263"/>
      <c r="AV81" s="93"/>
    </row>
    <row r="82" spans="1:54" ht="20.100000000000001" customHeight="1" x14ac:dyDescent="0.25">
      <c r="A82" s="99" t="s">
        <v>433</v>
      </c>
      <c r="B82" s="242"/>
      <c r="C82" s="104"/>
      <c r="D82" s="105" t="s">
        <v>226</v>
      </c>
      <c r="E82" s="106"/>
      <c r="F82" s="106" t="s">
        <v>185</v>
      </c>
      <c r="G82" s="113" t="s">
        <v>34</v>
      </c>
      <c r="H82" s="106">
        <v>6</v>
      </c>
      <c r="I82" s="106">
        <v>2</v>
      </c>
      <c r="J82" s="107" t="s">
        <v>11</v>
      </c>
      <c r="K82" s="108">
        <v>0.3</v>
      </c>
      <c r="L82" s="107" t="s">
        <v>733</v>
      </c>
      <c r="M82" s="108">
        <v>0.4</v>
      </c>
      <c r="N82" s="109">
        <v>0</v>
      </c>
      <c r="O82" s="109">
        <v>1</v>
      </c>
      <c r="P82" s="110"/>
      <c r="Q82" s="134" t="s">
        <v>9</v>
      </c>
      <c r="R82" s="107" t="s">
        <v>82</v>
      </c>
      <c r="S82" s="111">
        <v>0.3</v>
      </c>
      <c r="T82" s="107" t="s">
        <v>733</v>
      </c>
      <c r="U82" s="136">
        <v>0.4</v>
      </c>
      <c r="V82" s="112">
        <v>0</v>
      </c>
      <c r="W82" s="109">
        <v>1</v>
      </c>
      <c r="X82" s="113"/>
      <c r="Y82" s="114">
        <v>21</v>
      </c>
      <c r="Z82" s="116"/>
      <c r="AA82" s="116">
        <v>36</v>
      </c>
      <c r="AB82" s="115"/>
      <c r="AC82" s="114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16"/>
      <c r="AO82" s="116"/>
      <c r="AP82" s="116"/>
      <c r="AQ82" s="116"/>
      <c r="AR82" s="116"/>
      <c r="AS82" s="116"/>
      <c r="AT82" s="116"/>
      <c r="AU82" s="260" t="s">
        <v>34</v>
      </c>
      <c r="AV82" s="115"/>
      <c r="AX82" s="17">
        <f>SUM(Y82:AB82)</f>
        <v>57</v>
      </c>
      <c r="AY82" s="34">
        <f>AX82/H82</f>
        <v>9.5</v>
      </c>
      <c r="BA82" s="35">
        <f>K82+K83+M82</f>
        <v>1</v>
      </c>
      <c r="BB82" s="35">
        <f>S82+S83+U82</f>
        <v>1</v>
      </c>
    </row>
    <row r="83" spans="1:54" ht="20.100000000000001" customHeight="1" x14ac:dyDescent="0.25">
      <c r="A83" s="158"/>
      <c r="B83" s="241"/>
      <c r="C83" s="81"/>
      <c r="D83" s="82"/>
      <c r="E83" s="83"/>
      <c r="F83" s="83"/>
      <c r="G83" s="84"/>
      <c r="H83" s="83"/>
      <c r="I83" s="83"/>
      <c r="J83" s="85" t="s">
        <v>11</v>
      </c>
      <c r="K83" s="86">
        <v>0.3</v>
      </c>
      <c r="L83" s="85"/>
      <c r="M83" s="86"/>
      <c r="N83" s="87">
        <v>0</v>
      </c>
      <c r="O83" s="87"/>
      <c r="P83" s="88"/>
      <c r="Q83" s="89"/>
      <c r="R83" s="85" t="s">
        <v>82</v>
      </c>
      <c r="S83" s="145">
        <v>0.3</v>
      </c>
      <c r="T83" s="85"/>
      <c r="U83" s="135"/>
      <c r="V83" s="90">
        <v>0</v>
      </c>
      <c r="W83" s="87"/>
      <c r="X83" s="84"/>
      <c r="Y83" s="91"/>
      <c r="Z83" s="92"/>
      <c r="AA83" s="92"/>
      <c r="AB83" s="93"/>
      <c r="AC83" s="91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92"/>
      <c r="AO83" s="92"/>
      <c r="AP83" s="92"/>
      <c r="AQ83" s="92"/>
      <c r="AR83" s="92"/>
      <c r="AS83" s="92"/>
      <c r="AT83" s="92"/>
      <c r="AU83" s="263" t="s">
        <v>34</v>
      </c>
      <c r="AV83" s="93"/>
    </row>
    <row r="84" spans="1:54" ht="20.100000000000001" customHeight="1" x14ac:dyDescent="0.25">
      <c r="A84" s="99" t="s">
        <v>364</v>
      </c>
      <c r="B84" s="242"/>
      <c r="C84" s="233"/>
      <c r="D84" s="105" t="s">
        <v>227</v>
      </c>
      <c r="E84" s="106"/>
      <c r="F84" s="106" t="s">
        <v>186</v>
      </c>
      <c r="G84" s="113" t="s">
        <v>34</v>
      </c>
      <c r="H84" s="106">
        <v>6</v>
      </c>
      <c r="I84" s="106">
        <v>2</v>
      </c>
      <c r="J84" s="107" t="s">
        <v>11</v>
      </c>
      <c r="K84" s="108">
        <v>0.25</v>
      </c>
      <c r="L84" s="107" t="s">
        <v>733</v>
      </c>
      <c r="M84" s="108">
        <v>0.5</v>
      </c>
      <c r="N84" s="109">
        <v>0</v>
      </c>
      <c r="O84" s="109">
        <v>1</v>
      </c>
      <c r="P84" s="110"/>
      <c r="Q84" s="134" t="s">
        <v>9</v>
      </c>
      <c r="R84" s="107" t="s">
        <v>82</v>
      </c>
      <c r="S84" s="111">
        <v>0.25</v>
      </c>
      <c r="T84" s="107" t="s">
        <v>733</v>
      </c>
      <c r="U84" s="136">
        <v>0.5</v>
      </c>
      <c r="V84" s="112">
        <v>0</v>
      </c>
      <c r="W84" s="109">
        <v>1</v>
      </c>
      <c r="X84" s="113"/>
      <c r="Y84" s="114">
        <v>21</v>
      </c>
      <c r="Z84" s="116"/>
      <c r="AA84" s="116">
        <v>36</v>
      </c>
      <c r="AB84" s="115"/>
      <c r="AC84" s="114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16"/>
      <c r="AO84" s="116"/>
      <c r="AP84" s="116"/>
      <c r="AQ84" s="116"/>
      <c r="AR84" s="116"/>
      <c r="AS84" s="116"/>
      <c r="AT84" s="116" t="s">
        <v>34</v>
      </c>
      <c r="AU84" s="260"/>
      <c r="AV84" s="115"/>
      <c r="AX84" s="17">
        <f>SUM(Y84:AB84)</f>
        <v>57</v>
      </c>
      <c r="AY84" s="34">
        <f>AX84/H84</f>
        <v>9.5</v>
      </c>
      <c r="BA84" s="35">
        <f>K84+K85+M84</f>
        <v>1</v>
      </c>
      <c r="BB84" s="35">
        <f>S84+S85+U84</f>
        <v>1</v>
      </c>
    </row>
    <row r="85" spans="1:54" ht="20.100000000000001" customHeight="1" x14ac:dyDescent="0.25">
      <c r="A85" s="156"/>
      <c r="B85" s="225"/>
      <c r="C85" s="161"/>
      <c r="D85" s="82"/>
      <c r="E85" s="83"/>
      <c r="F85" s="83"/>
      <c r="G85" s="84"/>
      <c r="H85" s="83"/>
      <c r="I85" s="83"/>
      <c r="J85" s="85" t="s">
        <v>11</v>
      </c>
      <c r="K85" s="86">
        <v>0.25</v>
      </c>
      <c r="L85" s="85"/>
      <c r="M85" s="86"/>
      <c r="N85" s="87">
        <v>0</v>
      </c>
      <c r="O85" s="87"/>
      <c r="P85" s="88"/>
      <c r="Q85" s="89"/>
      <c r="R85" s="85" t="s">
        <v>82</v>
      </c>
      <c r="S85" s="145">
        <v>0.25</v>
      </c>
      <c r="T85" s="85"/>
      <c r="U85" s="135"/>
      <c r="V85" s="90">
        <v>0</v>
      </c>
      <c r="W85" s="87"/>
      <c r="X85" s="84"/>
      <c r="Y85" s="91"/>
      <c r="Z85" s="92"/>
      <c r="AA85" s="92"/>
      <c r="AB85" s="93"/>
      <c r="AC85" s="91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92"/>
      <c r="AO85" s="92"/>
      <c r="AP85" s="92"/>
      <c r="AQ85" s="92"/>
      <c r="AR85" s="92"/>
      <c r="AS85" s="92"/>
      <c r="AT85" s="92" t="s">
        <v>34</v>
      </c>
      <c r="AU85" s="263"/>
      <c r="AV85" s="93"/>
    </row>
    <row r="86" spans="1:54" ht="20.100000000000001" customHeight="1" x14ac:dyDescent="0.25">
      <c r="A86" s="99" t="s">
        <v>432</v>
      </c>
      <c r="B86" s="242"/>
      <c r="C86" s="233" t="s">
        <v>728</v>
      </c>
      <c r="D86" s="105" t="s">
        <v>228</v>
      </c>
      <c r="E86" s="106"/>
      <c r="F86" s="106" t="s">
        <v>187</v>
      </c>
      <c r="G86" s="113" t="s">
        <v>34</v>
      </c>
      <c r="H86" s="106">
        <v>6</v>
      </c>
      <c r="I86" s="106">
        <v>2</v>
      </c>
      <c r="J86" s="107" t="s">
        <v>79</v>
      </c>
      <c r="K86" s="108">
        <v>0.3</v>
      </c>
      <c r="L86" s="107" t="s">
        <v>733</v>
      </c>
      <c r="M86" s="108">
        <v>0.4</v>
      </c>
      <c r="N86" s="109">
        <v>0</v>
      </c>
      <c r="O86" s="109">
        <v>1</v>
      </c>
      <c r="P86" s="110"/>
      <c r="Q86" s="134" t="s">
        <v>9</v>
      </c>
      <c r="R86" s="107" t="s">
        <v>82</v>
      </c>
      <c r="S86" s="111">
        <v>0.3</v>
      </c>
      <c r="T86" s="107" t="s">
        <v>733</v>
      </c>
      <c r="U86" s="136">
        <v>0.4</v>
      </c>
      <c r="V86" s="112">
        <v>0</v>
      </c>
      <c r="W86" s="109">
        <v>1</v>
      </c>
      <c r="X86" s="113"/>
      <c r="Y86" s="114">
        <v>21</v>
      </c>
      <c r="Z86" s="116"/>
      <c r="AA86" s="116">
        <v>34.5</v>
      </c>
      <c r="AB86" s="115"/>
      <c r="AC86" s="114"/>
      <c r="AD86" s="132"/>
      <c r="AE86" s="132"/>
      <c r="AF86" s="132"/>
      <c r="AG86" s="132"/>
      <c r="AH86" s="132"/>
      <c r="AI86" s="132"/>
      <c r="AJ86" s="132"/>
      <c r="AK86" s="132"/>
      <c r="AL86" s="132" t="s">
        <v>34</v>
      </c>
      <c r="AM86" s="132"/>
      <c r="AN86" s="116"/>
      <c r="AO86" s="116"/>
      <c r="AP86" s="116"/>
      <c r="AQ86" s="116"/>
      <c r="AR86" s="116"/>
      <c r="AS86" s="116"/>
      <c r="AT86" s="116"/>
      <c r="AU86" s="260"/>
      <c r="AV86" s="115"/>
      <c r="AX86" s="17">
        <f>SUM(Y86:AB86)</f>
        <v>55.5</v>
      </c>
      <c r="AY86" s="34">
        <f>AX86/H86</f>
        <v>9.25</v>
      </c>
      <c r="BA86" s="35">
        <f>K86+K87+M86</f>
        <v>1</v>
      </c>
      <c r="BB86" s="35">
        <f>S86+S87+U86</f>
        <v>1</v>
      </c>
    </row>
    <row r="87" spans="1:54" ht="20.100000000000001" customHeight="1" x14ac:dyDescent="0.25">
      <c r="A87" s="158"/>
      <c r="B87" s="241"/>
      <c r="C87" s="81"/>
      <c r="D87" s="82"/>
      <c r="E87" s="83"/>
      <c r="F87" s="83"/>
      <c r="G87" s="84"/>
      <c r="H87" s="83"/>
      <c r="I87" s="83"/>
      <c r="J87" s="85" t="s">
        <v>79</v>
      </c>
      <c r="K87" s="86">
        <v>0.3</v>
      </c>
      <c r="L87" s="85"/>
      <c r="M87" s="86"/>
      <c r="N87" s="87">
        <v>0</v>
      </c>
      <c r="O87" s="87"/>
      <c r="P87" s="88"/>
      <c r="Q87" s="89"/>
      <c r="R87" s="85" t="s">
        <v>82</v>
      </c>
      <c r="S87" s="145">
        <v>0.3</v>
      </c>
      <c r="T87" s="85"/>
      <c r="U87" s="135"/>
      <c r="V87" s="90">
        <v>0</v>
      </c>
      <c r="W87" s="87"/>
      <c r="X87" s="84"/>
      <c r="Y87" s="91"/>
      <c r="Z87" s="92"/>
      <c r="AA87" s="92"/>
      <c r="AB87" s="93"/>
      <c r="AC87" s="91"/>
      <c r="AD87" s="133"/>
      <c r="AE87" s="133"/>
      <c r="AF87" s="133"/>
      <c r="AG87" s="133"/>
      <c r="AH87" s="133"/>
      <c r="AI87" s="133"/>
      <c r="AJ87" s="133"/>
      <c r="AK87" s="133"/>
      <c r="AL87" s="133" t="s">
        <v>34</v>
      </c>
      <c r="AM87" s="133"/>
      <c r="AN87" s="92"/>
      <c r="AO87" s="92"/>
      <c r="AP87" s="92"/>
      <c r="AQ87" s="92"/>
      <c r="AR87" s="92"/>
      <c r="AS87" s="92"/>
      <c r="AT87" s="92"/>
      <c r="AU87" s="263"/>
      <c r="AV87" s="93"/>
    </row>
    <row r="88" spans="1:54" ht="20.100000000000001" customHeight="1" x14ac:dyDescent="0.25">
      <c r="A88" s="98" t="s">
        <v>847</v>
      </c>
      <c r="B88" s="244"/>
      <c r="C88" s="231" t="s">
        <v>728</v>
      </c>
      <c r="D88" s="70" t="s">
        <v>229</v>
      </c>
      <c r="E88" s="71" t="s">
        <v>911</v>
      </c>
      <c r="F88" s="71" t="s">
        <v>188</v>
      </c>
      <c r="G88" s="72" t="s">
        <v>49</v>
      </c>
      <c r="H88" s="71">
        <v>6</v>
      </c>
      <c r="I88" s="71">
        <v>2</v>
      </c>
      <c r="J88" s="73" t="s">
        <v>148</v>
      </c>
      <c r="K88" s="74">
        <v>0.25</v>
      </c>
      <c r="L88" s="107" t="s">
        <v>733</v>
      </c>
      <c r="M88" s="74">
        <v>0.5</v>
      </c>
      <c r="N88" s="112">
        <v>0.25</v>
      </c>
      <c r="O88" s="109">
        <v>0.75</v>
      </c>
      <c r="P88" s="16"/>
      <c r="Q88" s="76" t="s">
        <v>9</v>
      </c>
      <c r="R88" s="73" t="s">
        <v>82</v>
      </c>
      <c r="S88" s="137">
        <v>0.25</v>
      </c>
      <c r="T88" s="107" t="s">
        <v>733</v>
      </c>
      <c r="U88" s="138">
        <v>0.5</v>
      </c>
      <c r="V88" s="77">
        <v>0</v>
      </c>
      <c r="W88" s="75">
        <v>1</v>
      </c>
      <c r="X88" s="72"/>
      <c r="Y88" s="78">
        <v>15</v>
      </c>
      <c r="Z88" s="79"/>
      <c r="AA88" s="79">
        <v>28.5</v>
      </c>
      <c r="AB88" s="80">
        <v>12</v>
      </c>
      <c r="AC88" s="78"/>
      <c r="AD88" s="131"/>
      <c r="AE88" s="131"/>
      <c r="AF88" s="131"/>
      <c r="AG88" s="131"/>
      <c r="AH88" s="131"/>
      <c r="AI88" s="131"/>
      <c r="AJ88" s="131" t="s">
        <v>34</v>
      </c>
      <c r="AK88" s="132" t="s">
        <v>34</v>
      </c>
      <c r="AL88" s="131" t="s">
        <v>41</v>
      </c>
      <c r="AM88" s="131"/>
      <c r="AN88" s="79"/>
      <c r="AO88" s="79"/>
      <c r="AP88" s="79"/>
      <c r="AQ88" s="79"/>
      <c r="AR88" s="79"/>
      <c r="AS88" s="79"/>
      <c r="AT88" s="79"/>
      <c r="AU88" s="139"/>
      <c r="AV88" s="80" t="s">
        <v>41</v>
      </c>
      <c r="AX88" s="17">
        <f>SUM(Y88:AB88)</f>
        <v>55.5</v>
      </c>
      <c r="AY88" s="34">
        <f>AX88/H88</f>
        <v>9.25</v>
      </c>
      <c r="BA88" s="35">
        <f>K88+K89+M88</f>
        <v>1</v>
      </c>
      <c r="BB88" s="35">
        <f>S88+S89+U88</f>
        <v>1</v>
      </c>
    </row>
    <row r="89" spans="1:54" ht="20.100000000000001" customHeight="1" x14ac:dyDescent="0.25">
      <c r="A89" s="156"/>
      <c r="B89" s="225"/>
      <c r="C89" s="81"/>
      <c r="D89" s="82"/>
      <c r="E89" s="83"/>
      <c r="F89" s="83"/>
      <c r="G89" s="84"/>
      <c r="H89" s="83"/>
      <c r="I89" s="83"/>
      <c r="J89" s="85" t="s">
        <v>79</v>
      </c>
      <c r="K89" s="86">
        <v>0.25</v>
      </c>
      <c r="L89" s="85"/>
      <c r="M89" s="86"/>
      <c r="N89" s="90">
        <v>0</v>
      </c>
      <c r="O89" s="87"/>
      <c r="P89" s="88"/>
      <c r="Q89" s="89"/>
      <c r="R89" s="85" t="s">
        <v>82</v>
      </c>
      <c r="S89" s="145">
        <v>0.25</v>
      </c>
      <c r="T89" s="85"/>
      <c r="U89" s="135"/>
      <c r="V89" s="90">
        <v>0</v>
      </c>
      <c r="W89" s="87"/>
      <c r="X89" s="84"/>
      <c r="Y89" s="91"/>
      <c r="Z89" s="92"/>
      <c r="AA89" s="92"/>
      <c r="AB89" s="93"/>
      <c r="AC89" s="91"/>
      <c r="AD89" s="133"/>
      <c r="AE89" s="133"/>
      <c r="AF89" s="133"/>
      <c r="AG89" s="133"/>
      <c r="AH89" s="133"/>
      <c r="AI89" s="133"/>
      <c r="AJ89" s="133" t="s">
        <v>34</v>
      </c>
      <c r="AK89" s="133" t="s">
        <v>34</v>
      </c>
      <c r="AL89" s="133" t="s">
        <v>41</v>
      </c>
      <c r="AM89" s="133"/>
      <c r="AN89" s="92"/>
      <c r="AO89" s="92"/>
      <c r="AP89" s="92"/>
      <c r="AQ89" s="92"/>
      <c r="AR89" s="92"/>
      <c r="AS89" s="92"/>
      <c r="AT89" s="92"/>
      <c r="AU89" s="263"/>
      <c r="AV89" s="93" t="s">
        <v>41</v>
      </c>
    </row>
    <row r="90" spans="1:54" ht="20.100000000000001" customHeight="1" x14ac:dyDescent="0.25">
      <c r="A90" s="99" t="s">
        <v>366</v>
      </c>
      <c r="B90" s="242"/>
      <c r="C90" s="104" t="s">
        <v>728</v>
      </c>
      <c r="D90" s="105" t="s">
        <v>230</v>
      </c>
      <c r="E90" s="106" t="s">
        <v>633</v>
      </c>
      <c r="F90" s="106" t="s">
        <v>189</v>
      </c>
      <c r="G90" s="113" t="s">
        <v>34</v>
      </c>
      <c r="H90" s="106">
        <v>6</v>
      </c>
      <c r="I90" s="106">
        <v>2</v>
      </c>
      <c r="J90" s="107" t="s">
        <v>79</v>
      </c>
      <c r="K90" s="108">
        <v>0.25</v>
      </c>
      <c r="L90" s="107" t="s">
        <v>733</v>
      </c>
      <c r="M90" s="108">
        <v>0.5</v>
      </c>
      <c r="N90" s="112"/>
      <c r="O90" s="109"/>
      <c r="P90" s="110" t="s">
        <v>41</v>
      </c>
      <c r="Q90" s="134" t="s">
        <v>9</v>
      </c>
      <c r="R90" s="107" t="s">
        <v>82</v>
      </c>
      <c r="S90" s="111">
        <v>0.25</v>
      </c>
      <c r="T90" s="107" t="s">
        <v>733</v>
      </c>
      <c r="U90" s="136">
        <v>0.5</v>
      </c>
      <c r="V90" s="112"/>
      <c r="W90" s="109"/>
      <c r="X90" s="113" t="s">
        <v>41</v>
      </c>
      <c r="Y90" s="114">
        <v>18</v>
      </c>
      <c r="Z90" s="116"/>
      <c r="AA90" s="116">
        <v>30</v>
      </c>
      <c r="AB90" s="115">
        <v>12</v>
      </c>
      <c r="AC90" s="114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16"/>
      <c r="AO90" s="116" t="s">
        <v>34</v>
      </c>
      <c r="AP90" s="116" t="s">
        <v>34</v>
      </c>
      <c r="AQ90" s="116"/>
      <c r="AR90" s="116"/>
      <c r="AS90" s="116"/>
      <c r="AT90" s="116"/>
      <c r="AU90" s="260"/>
      <c r="AV90" s="115"/>
      <c r="AX90" s="17">
        <f>SUM(Y90:AB90)</f>
        <v>60</v>
      </c>
      <c r="AY90" s="34">
        <f>AX90/H90</f>
        <v>10</v>
      </c>
      <c r="BA90" s="35">
        <f>K90+K91+M90</f>
        <v>1</v>
      </c>
      <c r="BB90" s="35">
        <f>S90+S91+U90</f>
        <v>1</v>
      </c>
    </row>
    <row r="91" spans="1:54" ht="20.100000000000001" customHeight="1" x14ac:dyDescent="0.25">
      <c r="A91" s="156"/>
      <c r="B91" s="225"/>
      <c r="C91" s="161"/>
      <c r="D91" s="70"/>
      <c r="E91" s="71"/>
      <c r="F91" s="71"/>
      <c r="G91" s="72"/>
      <c r="H91" s="71"/>
      <c r="I91" s="71"/>
      <c r="J91" s="73" t="s">
        <v>777</v>
      </c>
      <c r="K91" s="74">
        <v>0.25</v>
      </c>
      <c r="L91" s="73"/>
      <c r="M91" s="74"/>
      <c r="N91" s="77"/>
      <c r="O91" s="75"/>
      <c r="P91" s="16"/>
      <c r="Q91" s="76"/>
      <c r="R91" s="73" t="s">
        <v>82</v>
      </c>
      <c r="S91" s="137">
        <v>0.25</v>
      </c>
      <c r="T91" s="73"/>
      <c r="U91" s="138"/>
      <c r="V91" s="77"/>
      <c r="W91" s="75"/>
      <c r="X91" s="72"/>
      <c r="Y91" s="78"/>
      <c r="Z91" s="79"/>
      <c r="AA91" s="79"/>
      <c r="AB91" s="80"/>
      <c r="AC91" s="78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79"/>
      <c r="AO91" s="79" t="s">
        <v>34</v>
      </c>
      <c r="AP91" s="79" t="s">
        <v>34</v>
      </c>
      <c r="AQ91" s="79"/>
      <c r="AR91" s="79"/>
      <c r="AS91" s="79"/>
      <c r="AT91" s="79"/>
      <c r="AU91" s="139"/>
      <c r="AV91" s="80"/>
    </row>
    <row r="92" spans="1:54" ht="20.100000000000001" customHeight="1" x14ac:dyDescent="0.25">
      <c r="A92" s="99" t="s">
        <v>367</v>
      </c>
      <c r="B92" s="242"/>
      <c r="C92" s="233" t="s">
        <v>728</v>
      </c>
      <c r="D92" s="105" t="s">
        <v>231</v>
      </c>
      <c r="E92" s="106" t="s">
        <v>912</v>
      </c>
      <c r="F92" s="106" t="s">
        <v>190</v>
      </c>
      <c r="G92" s="113" t="s">
        <v>49</v>
      </c>
      <c r="H92" s="106">
        <v>6</v>
      </c>
      <c r="I92" s="106">
        <v>2</v>
      </c>
      <c r="J92" s="107" t="s">
        <v>79</v>
      </c>
      <c r="K92" s="108">
        <v>0.25</v>
      </c>
      <c r="L92" s="107" t="s">
        <v>734</v>
      </c>
      <c r="M92" s="108">
        <v>0.5</v>
      </c>
      <c r="N92" s="109">
        <v>0</v>
      </c>
      <c r="O92" s="109">
        <v>1</v>
      </c>
      <c r="P92" s="110"/>
      <c r="Q92" s="134" t="s">
        <v>9</v>
      </c>
      <c r="R92" s="107" t="s">
        <v>82</v>
      </c>
      <c r="S92" s="111">
        <v>0.25</v>
      </c>
      <c r="T92" s="107" t="s">
        <v>734</v>
      </c>
      <c r="U92" s="136">
        <v>0.5</v>
      </c>
      <c r="V92" s="112">
        <v>0</v>
      </c>
      <c r="W92" s="109">
        <v>1</v>
      </c>
      <c r="X92" s="113"/>
      <c r="Y92" s="114">
        <v>25.5</v>
      </c>
      <c r="Z92" s="116"/>
      <c r="AA92" s="116">
        <v>30</v>
      </c>
      <c r="AB92" s="115"/>
      <c r="AC92" s="114"/>
      <c r="AD92" s="132"/>
      <c r="AE92" s="132"/>
      <c r="AF92" s="132"/>
      <c r="AG92" s="132"/>
      <c r="AH92" s="132"/>
      <c r="AI92" s="132" t="s">
        <v>34</v>
      </c>
      <c r="AJ92" s="132" t="s">
        <v>34</v>
      </c>
      <c r="AK92" s="132" t="s">
        <v>34</v>
      </c>
      <c r="AL92" s="132" t="s">
        <v>34</v>
      </c>
      <c r="AM92" s="132" t="s">
        <v>34</v>
      </c>
      <c r="AN92" s="116"/>
      <c r="AO92" s="116"/>
      <c r="AP92" s="116"/>
      <c r="AQ92" s="116" t="s">
        <v>41</v>
      </c>
      <c r="AR92" s="116"/>
      <c r="AS92" s="116"/>
      <c r="AT92" s="116"/>
      <c r="AU92" s="260"/>
      <c r="AV92" s="115" t="s">
        <v>41</v>
      </c>
      <c r="AX92" s="17">
        <f>SUM(Y92:AB92)</f>
        <v>55.5</v>
      </c>
      <c r="AY92" s="34">
        <f>AX92/H92</f>
        <v>9.25</v>
      </c>
      <c r="BA92" s="35">
        <f>K92+K93+M92</f>
        <v>1</v>
      </c>
      <c r="BB92" s="35">
        <f>S92+S93+U92</f>
        <v>1</v>
      </c>
    </row>
    <row r="93" spans="1:54" ht="20.100000000000001" customHeight="1" x14ac:dyDescent="0.25">
      <c r="A93" s="158"/>
      <c r="B93" s="241"/>
      <c r="C93" s="81"/>
      <c r="D93" s="82"/>
      <c r="E93" s="83"/>
      <c r="F93" s="83"/>
      <c r="G93" s="84"/>
      <c r="H93" s="83"/>
      <c r="I93" s="83"/>
      <c r="J93" s="85" t="s">
        <v>79</v>
      </c>
      <c r="K93" s="86">
        <v>0.25</v>
      </c>
      <c r="L93" s="85"/>
      <c r="M93" s="86"/>
      <c r="N93" s="87">
        <v>0</v>
      </c>
      <c r="O93" s="87"/>
      <c r="P93" s="88"/>
      <c r="Q93" s="89"/>
      <c r="R93" s="85" t="s">
        <v>82</v>
      </c>
      <c r="S93" s="137">
        <v>0.25</v>
      </c>
      <c r="T93" s="85"/>
      <c r="U93" s="135"/>
      <c r="V93" s="90">
        <v>0</v>
      </c>
      <c r="W93" s="87"/>
      <c r="X93" s="84"/>
      <c r="Y93" s="91"/>
      <c r="Z93" s="92"/>
      <c r="AA93" s="92"/>
      <c r="AB93" s="93"/>
      <c r="AC93" s="91"/>
      <c r="AD93" s="133"/>
      <c r="AE93" s="133"/>
      <c r="AF93" s="133"/>
      <c r="AG93" s="133"/>
      <c r="AH93" s="133"/>
      <c r="AI93" s="133" t="s">
        <v>34</v>
      </c>
      <c r="AJ93" s="133" t="s">
        <v>34</v>
      </c>
      <c r="AK93" s="133" t="s">
        <v>34</v>
      </c>
      <c r="AL93" s="133" t="s">
        <v>34</v>
      </c>
      <c r="AM93" s="133" t="s">
        <v>34</v>
      </c>
      <c r="AN93" s="92"/>
      <c r="AO93" s="92"/>
      <c r="AP93" s="92"/>
      <c r="AQ93" s="92" t="s">
        <v>41</v>
      </c>
      <c r="AR93" s="92"/>
      <c r="AS93" s="92"/>
      <c r="AT93" s="92"/>
      <c r="AU93" s="263"/>
      <c r="AV93" s="93" t="s">
        <v>41</v>
      </c>
    </row>
    <row r="94" spans="1:54" ht="20.100000000000001" customHeight="1" x14ac:dyDescent="0.25">
      <c r="A94" s="99" t="s">
        <v>860</v>
      </c>
      <c r="B94" s="242"/>
      <c r="C94" s="104" t="s">
        <v>728</v>
      </c>
      <c r="D94" s="105" t="s">
        <v>232</v>
      </c>
      <c r="E94" s="106" t="s">
        <v>647</v>
      </c>
      <c r="F94" s="106" t="s">
        <v>191</v>
      </c>
      <c r="G94" s="113" t="s">
        <v>34</v>
      </c>
      <c r="H94" s="106">
        <v>3</v>
      </c>
      <c r="I94" s="106">
        <v>1</v>
      </c>
      <c r="J94" s="107" t="s">
        <v>148</v>
      </c>
      <c r="K94" s="108">
        <v>0.1</v>
      </c>
      <c r="L94" s="107" t="s">
        <v>733</v>
      </c>
      <c r="M94" s="108">
        <v>0.6</v>
      </c>
      <c r="N94" s="109">
        <v>0.1</v>
      </c>
      <c r="O94" s="109">
        <v>0.9</v>
      </c>
      <c r="P94" s="110"/>
      <c r="Q94" s="134" t="s">
        <v>9</v>
      </c>
      <c r="R94" s="107" t="s">
        <v>82</v>
      </c>
      <c r="S94" s="111">
        <v>0.1</v>
      </c>
      <c r="T94" s="107" t="s">
        <v>733</v>
      </c>
      <c r="U94" s="136">
        <v>0.6</v>
      </c>
      <c r="V94" s="112">
        <v>0.1</v>
      </c>
      <c r="W94" s="109">
        <v>0.9</v>
      </c>
      <c r="X94" s="113"/>
      <c r="Y94" s="114">
        <v>13.5</v>
      </c>
      <c r="Z94" s="116"/>
      <c r="AA94" s="116">
        <v>13.5</v>
      </c>
      <c r="AB94" s="115">
        <v>3.5</v>
      </c>
      <c r="AC94" s="114"/>
      <c r="AD94" s="132"/>
      <c r="AE94" s="132"/>
      <c r="AF94" s="132"/>
      <c r="AG94" s="132"/>
      <c r="AH94" s="132" t="s">
        <v>34</v>
      </c>
      <c r="AI94" s="132" t="s">
        <v>34</v>
      </c>
      <c r="AJ94" s="132" t="s">
        <v>34</v>
      </c>
      <c r="AK94" s="132" t="s">
        <v>34</v>
      </c>
      <c r="AL94" s="132"/>
      <c r="AM94" s="132" t="s">
        <v>34</v>
      </c>
      <c r="AN94" s="116"/>
      <c r="AO94" s="116"/>
      <c r="AP94" s="116"/>
      <c r="AQ94" s="116"/>
      <c r="AR94" s="116"/>
      <c r="AS94" s="116"/>
      <c r="AT94" s="116"/>
      <c r="AU94" s="260"/>
      <c r="AV94" s="115"/>
      <c r="AX94" s="17">
        <f>SUM(Y94:AB94)</f>
        <v>30.5</v>
      </c>
      <c r="AY94" s="34">
        <f>AX94/H94</f>
        <v>10.166666666666666</v>
      </c>
      <c r="BA94" s="35">
        <f>K94+K95+M94</f>
        <v>1</v>
      </c>
      <c r="BB94" s="35">
        <f>S94+S95+U94</f>
        <v>1</v>
      </c>
    </row>
    <row r="95" spans="1:54" ht="20.100000000000001" customHeight="1" x14ac:dyDescent="0.25">
      <c r="A95" s="156"/>
      <c r="B95" s="225"/>
      <c r="C95" s="161"/>
      <c r="D95" s="82"/>
      <c r="E95" s="83"/>
      <c r="F95" s="83"/>
      <c r="G95" s="84"/>
      <c r="H95" s="83"/>
      <c r="I95" s="83"/>
      <c r="J95" s="85" t="s">
        <v>79</v>
      </c>
      <c r="K95" s="86">
        <v>0.3</v>
      </c>
      <c r="L95" s="85"/>
      <c r="M95" s="86"/>
      <c r="N95" s="87">
        <v>0</v>
      </c>
      <c r="O95" s="87"/>
      <c r="P95" s="88"/>
      <c r="Q95" s="89"/>
      <c r="R95" s="85" t="s">
        <v>82</v>
      </c>
      <c r="S95" s="145">
        <v>0.3</v>
      </c>
      <c r="T95" s="85"/>
      <c r="U95" s="135"/>
      <c r="V95" s="90">
        <v>0</v>
      </c>
      <c r="W95" s="87"/>
      <c r="X95" s="84"/>
      <c r="Y95" s="91"/>
      <c r="Z95" s="92"/>
      <c r="AA95" s="92"/>
      <c r="AB95" s="93"/>
      <c r="AC95" s="91"/>
      <c r="AD95" s="133"/>
      <c r="AE95" s="133"/>
      <c r="AF95" s="133"/>
      <c r="AG95" s="133"/>
      <c r="AH95" s="133" t="s">
        <v>34</v>
      </c>
      <c r="AI95" s="133" t="s">
        <v>34</v>
      </c>
      <c r="AJ95" s="133" t="s">
        <v>34</v>
      </c>
      <c r="AK95" s="133" t="s">
        <v>34</v>
      </c>
      <c r="AL95" s="133"/>
      <c r="AM95" s="133" t="s">
        <v>34</v>
      </c>
      <c r="AN95" s="92"/>
      <c r="AO95" s="92"/>
      <c r="AP95" s="92"/>
      <c r="AQ95" s="92"/>
      <c r="AR95" s="92"/>
      <c r="AS95" s="92"/>
      <c r="AT95" s="92"/>
      <c r="AU95" s="263"/>
      <c r="AV95" s="93"/>
    </row>
    <row r="96" spans="1:54" ht="20.100000000000001" customHeight="1" x14ac:dyDescent="0.25">
      <c r="A96" s="99" t="s">
        <v>368</v>
      </c>
      <c r="B96" s="242"/>
      <c r="C96" s="104" t="s">
        <v>728</v>
      </c>
      <c r="D96" s="105" t="s">
        <v>233</v>
      </c>
      <c r="E96" s="106" t="s">
        <v>632</v>
      </c>
      <c r="F96" s="106" t="s">
        <v>192</v>
      </c>
      <c r="G96" s="113" t="s">
        <v>34</v>
      </c>
      <c r="H96" s="106">
        <v>6</v>
      </c>
      <c r="I96" s="106">
        <v>2</v>
      </c>
      <c r="J96" s="107" t="s">
        <v>422</v>
      </c>
      <c r="K96" s="108">
        <v>0.3</v>
      </c>
      <c r="L96" s="107" t="s">
        <v>733</v>
      </c>
      <c r="M96" s="108">
        <v>0.6</v>
      </c>
      <c r="N96" s="112">
        <v>0</v>
      </c>
      <c r="O96" s="109">
        <v>1</v>
      </c>
      <c r="P96" s="110"/>
      <c r="Q96" s="134" t="s">
        <v>9</v>
      </c>
      <c r="R96" s="107" t="s">
        <v>82</v>
      </c>
      <c r="S96" s="111">
        <v>0.3</v>
      </c>
      <c r="T96" s="107" t="s">
        <v>733</v>
      </c>
      <c r="U96" s="136">
        <v>0.6</v>
      </c>
      <c r="V96" s="112">
        <v>0</v>
      </c>
      <c r="W96" s="109">
        <v>1</v>
      </c>
      <c r="X96" s="113"/>
      <c r="Y96" s="114">
        <v>30</v>
      </c>
      <c r="Z96" s="116"/>
      <c r="AA96" s="116">
        <v>30</v>
      </c>
      <c r="AB96" s="115"/>
      <c r="AC96" s="114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16" t="s">
        <v>34</v>
      </c>
      <c r="AO96" s="116" t="s">
        <v>34</v>
      </c>
      <c r="AP96" s="116" t="s">
        <v>34</v>
      </c>
      <c r="AQ96" s="116"/>
      <c r="AR96" s="116"/>
      <c r="AS96" s="116"/>
      <c r="AT96" s="116"/>
      <c r="AU96" s="260"/>
      <c r="AV96" s="115"/>
      <c r="AX96" s="17">
        <f>SUM(Y96:AB96)</f>
        <v>60</v>
      </c>
      <c r="AY96" s="34">
        <f>AX96/H96</f>
        <v>10</v>
      </c>
      <c r="BA96" s="35">
        <f>K96+K97+M96</f>
        <v>1</v>
      </c>
      <c r="BB96" s="35">
        <f>S96+S97+U96</f>
        <v>1</v>
      </c>
    </row>
    <row r="97" spans="1:54" ht="20.100000000000001" customHeight="1" x14ac:dyDescent="0.25">
      <c r="A97" s="158"/>
      <c r="B97" s="241"/>
      <c r="C97" s="81"/>
      <c r="D97" s="82"/>
      <c r="E97" s="83"/>
      <c r="F97" s="83"/>
      <c r="G97" s="84"/>
      <c r="H97" s="83"/>
      <c r="I97" s="83"/>
      <c r="J97" s="85" t="s">
        <v>79</v>
      </c>
      <c r="K97" s="86">
        <v>0.1</v>
      </c>
      <c r="L97" s="85"/>
      <c r="M97" s="86"/>
      <c r="N97" s="90">
        <v>0</v>
      </c>
      <c r="O97" s="87"/>
      <c r="P97" s="88"/>
      <c r="Q97" s="89"/>
      <c r="R97" s="85" t="s">
        <v>82</v>
      </c>
      <c r="S97" s="145">
        <v>0.1</v>
      </c>
      <c r="T97" s="85"/>
      <c r="U97" s="135"/>
      <c r="V97" s="90">
        <v>0</v>
      </c>
      <c r="W97" s="87"/>
      <c r="X97" s="84"/>
      <c r="Y97" s="91"/>
      <c r="Z97" s="92"/>
      <c r="AA97" s="92"/>
      <c r="AB97" s="93"/>
      <c r="AC97" s="91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92" t="s">
        <v>34</v>
      </c>
      <c r="AO97" s="92" t="s">
        <v>34</v>
      </c>
      <c r="AP97" s="92" t="s">
        <v>34</v>
      </c>
      <c r="AQ97" s="92"/>
      <c r="AR97" s="92"/>
      <c r="AS97" s="92"/>
      <c r="AT97" s="92"/>
      <c r="AU97" s="263"/>
      <c r="AV97" s="93"/>
    </row>
    <row r="98" spans="1:54" ht="20.100000000000001" customHeight="1" x14ac:dyDescent="0.25">
      <c r="A98" s="443" t="s">
        <v>806</v>
      </c>
      <c r="B98" s="273"/>
      <c r="C98" s="104" t="s">
        <v>41</v>
      </c>
      <c r="D98" s="105" t="s">
        <v>498</v>
      </c>
      <c r="E98" s="106"/>
      <c r="F98" s="106" t="s">
        <v>691</v>
      </c>
      <c r="G98" s="106" t="s">
        <v>34</v>
      </c>
      <c r="H98" s="106">
        <v>3</v>
      </c>
      <c r="I98" s="106">
        <v>1</v>
      </c>
      <c r="J98" s="107" t="s">
        <v>34</v>
      </c>
      <c r="K98" s="108">
        <v>0.2</v>
      </c>
      <c r="L98" s="107" t="s">
        <v>733</v>
      </c>
      <c r="M98" s="108">
        <v>0.6</v>
      </c>
      <c r="N98" s="109"/>
      <c r="O98" s="109"/>
      <c r="P98" s="110" t="s">
        <v>41</v>
      </c>
      <c r="Q98" s="134"/>
      <c r="R98" s="107" t="s">
        <v>82</v>
      </c>
      <c r="S98" s="136">
        <v>0.2</v>
      </c>
      <c r="T98" s="107" t="s">
        <v>733</v>
      </c>
      <c r="U98" s="136">
        <v>0.6</v>
      </c>
      <c r="V98" s="112">
        <v>0.2</v>
      </c>
      <c r="W98" s="109">
        <v>0.8</v>
      </c>
      <c r="X98" s="113"/>
      <c r="Y98" s="114"/>
      <c r="Z98" s="116"/>
      <c r="AA98" s="116">
        <v>22.5</v>
      </c>
      <c r="AB98" s="115">
        <v>4</v>
      </c>
      <c r="AC98" s="114"/>
      <c r="AD98" s="132"/>
      <c r="AE98" s="132"/>
      <c r="AF98" s="132"/>
      <c r="AG98" s="132"/>
      <c r="AH98" s="132"/>
      <c r="AI98" s="132"/>
      <c r="AJ98" s="132"/>
      <c r="AK98" s="132" t="s">
        <v>34</v>
      </c>
      <c r="AL98" s="132"/>
      <c r="AM98" s="132"/>
      <c r="AN98" s="116"/>
      <c r="AO98" s="116"/>
      <c r="AP98" s="116"/>
      <c r="AQ98" s="116"/>
      <c r="AR98" s="116"/>
      <c r="AS98" s="116"/>
      <c r="AT98" s="116"/>
      <c r="AU98" s="260"/>
      <c r="AV98" s="115"/>
      <c r="AX98" s="17">
        <f>SUM(Y98:AB98)</f>
        <v>26.5</v>
      </c>
      <c r="AY98" s="34">
        <f>AX98/H98</f>
        <v>8.8333333333333339</v>
      </c>
      <c r="BA98" s="35">
        <f>K98+K99+M98</f>
        <v>1</v>
      </c>
      <c r="BB98" s="35">
        <f>S98+S99+U98</f>
        <v>1</v>
      </c>
    </row>
    <row r="99" spans="1:54" ht="20.100000000000001" customHeight="1" x14ac:dyDescent="0.25">
      <c r="A99" s="156"/>
      <c r="B99" s="225"/>
      <c r="C99" s="161"/>
      <c r="D99" s="82"/>
      <c r="E99" s="83"/>
      <c r="F99" s="83"/>
      <c r="G99" s="83"/>
      <c r="H99" s="83"/>
      <c r="I99" s="83"/>
      <c r="J99" s="85" t="s">
        <v>148</v>
      </c>
      <c r="K99" s="86">
        <v>0.2</v>
      </c>
      <c r="L99" s="85"/>
      <c r="M99" s="86"/>
      <c r="N99" s="87"/>
      <c r="O99" s="87"/>
      <c r="P99" s="88"/>
      <c r="Q99" s="89"/>
      <c r="R99" s="85" t="s">
        <v>82</v>
      </c>
      <c r="S99" s="135">
        <v>0.2</v>
      </c>
      <c r="T99" s="85"/>
      <c r="U99" s="135"/>
      <c r="V99" s="90">
        <v>0</v>
      </c>
      <c r="W99" s="87"/>
      <c r="X99" s="84"/>
      <c r="Y99" s="91"/>
      <c r="Z99" s="92"/>
      <c r="AA99" s="92"/>
      <c r="AB99" s="93"/>
      <c r="AC99" s="91"/>
      <c r="AD99" s="133"/>
      <c r="AE99" s="133"/>
      <c r="AF99" s="133"/>
      <c r="AG99" s="133"/>
      <c r="AH99" s="133"/>
      <c r="AI99" s="133"/>
      <c r="AJ99" s="133"/>
      <c r="AK99" s="133" t="s">
        <v>34</v>
      </c>
      <c r="AL99" s="133"/>
      <c r="AM99" s="133"/>
      <c r="AN99" s="92"/>
      <c r="AO99" s="92"/>
      <c r="AP99" s="92"/>
      <c r="AQ99" s="92"/>
      <c r="AR99" s="92"/>
      <c r="AS99" s="92"/>
      <c r="AT99" s="92"/>
      <c r="AU99" s="263"/>
      <c r="AV99" s="93"/>
    </row>
    <row r="100" spans="1:54" ht="20.100000000000001" customHeight="1" x14ac:dyDescent="0.25">
      <c r="A100" s="99" t="s">
        <v>367</v>
      </c>
      <c r="B100" s="242"/>
      <c r="C100" s="233" t="s">
        <v>728</v>
      </c>
      <c r="D100" s="105" t="s">
        <v>721</v>
      </c>
      <c r="E100" s="106"/>
      <c r="F100" s="106" t="s">
        <v>720</v>
      </c>
      <c r="G100" s="113" t="s">
        <v>49</v>
      </c>
      <c r="H100" s="106">
        <v>6</v>
      </c>
      <c r="I100" s="106">
        <v>2</v>
      </c>
      <c r="J100" s="107" t="s">
        <v>79</v>
      </c>
      <c r="K100" s="108">
        <v>0.25</v>
      </c>
      <c r="L100" s="107" t="s">
        <v>734</v>
      </c>
      <c r="M100" s="108">
        <v>0.5</v>
      </c>
      <c r="N100" s="109">
        <v>0</v>
      </c>
      <c r="O100" s="109">
        <v>1</v>
      </c>
      <c r="P100" s="110"/>
      <c r="Q100" s="134" t="s">
        <v>9</v>
      </c>
      <c r="R100" s="107" t="s">
        <v>82</v>
      </c>
      <c r="S100" s="111">
        <v>0.25</v>
      </c>
      <c r="T100" s="107" t="s">
        <v>734</v>
      </c>
      <c r="U100" s="136">
        <v>0.5</v>
      </c>
      <c r="V100" s="112">
        <v>0</v>
      </c>
      <c r="W100" s="109">
        <v>1</v>
      </c>
      <c r="X100" s="113"/>
      <c r="Y100" s="114">
        <v>25.5</v>
      </c>
      <c r="Z100" s="116"/>
      <c r="AA100" s="116">
        <v>30</v>
      </c>
      <c r="AB100" s="115"/>
      <c r="AC100" s="114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16"/>
      <c r="AO100" s="116"/>
      <c r="AP100" s="116"/>
      <c r="AQ100" s="116"/>
      <c r="AR100" s="116" t="s">
        <v>41</v>
      </c>
      <c r="AS100" s="116"/>
      <c r="AT100" s="116"/>
      <c r="AU100" s="260"/>
      <c r="AV100" s="115"/>
      <c r="AX100" s="17">
        <f>SUM(Y100:AB100)</f>
        <v>55.5</v>
      </c>
      <c r="AY100" s="34">
        <f>AX100/H100</f>
        <v>9.25</v>
      </c>
      <c r="BA100" s="35">
        <f>K100+K101+M100</f>
        <v>1</v>
      </c>
      <c r="BB100" s="35">
        <f>S100+S101+U100</f>
        <v>1</v>
      </c>
    </row>
    <row r="101" spans="1:54" ht="20.100000000000001" customHeight="1" x14ac:dyDescent="0.25">
      <c r="A101" s="158"/>
      <c r="B101" s="241"/>
      <c r="C101" s="81"/>
      <c r="D101" s="82"/>
      <c r="E101" s="83"/>
      <c r="F101" s="83"/>
      <c r="G101" s="84"/>
      <c r="H101" s="83"/>
      <c r="I101" s="83"/>
      <c r="J101" s="85" t="s">
        <v>79</v>
      </c>
      <c r="K101" s="86">
        <v>0.25</v>
      </c>
      <c r="L101" s="85"/>
      <c r="M101" s="86"/>
      <c r="N101" s="87">
        <v>0</v>
      </c>
      <c r="O101" s="87"/>
      <c r="P101" s="88"/>
      <c r="Q101" s="89"/>
      <c r="R101" s="85" t="s">
        <v>82</v>
      </c>
      <c r="S101" s="137">
        <v>0.25</v>
      </c>
      <c r="T101" s="85"/>
      <c r="U101" s="135"/>
      <c r="V101" s="90">
        <v>0</v>
      </c>
      <c r="W101" s="87"/>
      <c r="X101" s="84"/>
      <c r="Y101" s="91"/>
      <c r="Z101" s="92"/>
      <c r="AA101" s="92"/>
      <c r="AB101" s="93"/>
      <c r="AC101" s="91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92"/>
      <c r="AO101" s="92"/>
      <c r="AP101" s="92"/>
      <c r="AQ101" s="92"/>
      <c r="AR101" s="92" t="s">
        <v>41</v>
      </c>
      <c r="AS101" s="92"/>
      <c r="AT101" s="92"/>
      <c r="AU101" s="263"/>
      <c r="AV101" s="93"/>
    </row>
    <row r="102" spans="1:54" ht="20.100000000000001" customHeight="1" x14ac:dyDescent="0.25">
      <c r="A102" s="99" t="s">
        <v>341</v>
      </c>
      <c r="B102" s="242"/>
      <c r="C102" s="233" t="s">
        <v>728</v>
      </c>
      <c r="D102" s="105" t="s">
        <v>234</v>
      </c>
      <c r="E102" s="106"/>
      <c r="F102" s="106" t="s">
        <v>193</v>
      </c>
      <c r="G102" s="113" t="s">
        <v>34</v>
      </c>
      <c r="H102" s="106">
        <v>3</v>
      </c>
      <c r="I102" s="106">
        <v>1</v>
      </c>
      <c r="J102" s="107" t="s">
        <v>148</v>
      </c>
      <c r="K102" s="108">
        <v>0.1</v>
      </c>
      <c r="L102" s="107" t="s">
        <v>733</v>
      </c>
      <c r="M102" s="108">
        <v>0.6</v>
      </c>
      <c r="N102" s="109">
        <v>0.1</v>
      </c>
      <c r="O102" s="109">
        <v>0.9</v>
      </c>
      <c r="P102" s="110"/>
      <c r="Q102" s="134" t="s">
        <v>9</v>
      </c>
      <c r="R102" s="107" t="s">
        <v>82</v>
      </c>
      <c r="S102" s="111">
        <v>0.1</v>
      </c>
      <c r="T102" s="107" t="s">
        <v>733</v>
      </c>
      <c r="U102" s="136">
        <v>0.6</v>
      </c>
      <c r="V102" s="112">
        <v>0.1</v>
      </c>
      <c r="W102" s="109">
        <v>0.9</v>
      </c>
      <c r="X102" s="113"/>
      <c r="Y102" s="114"/>
      <c r="Z102" s="116">
        <v>27</v>
      </c>
      <c r="AA102" s="116"/>
      <c r="AB102" s="115">
        <v>3.5</v>
      </c>
      <c r="AC102" s="114"/>
      <c r="AD102" s="132"/>
      <c r="AE102" s="132"/>
      <c r="AF102" s="132"/>
      <c r="AG102" s="132"/>
      <c r="AH102" s="132"/>
      <c r="AI102" s="132"/>
      <c r="AJ102" s="132"/>
      <c r="AK102" s="132"/>
      <c r="AL102" s="132" t="s">
        <v>34</v>
      </c>
      <c r="AM102" s="132"/>
      <c r="AN102" s="116"/>
      <c r="AO102" s="116"/>
      <c r="AP102" s="116"/>
      <c r="AQ102" s="116"/>
      <c r="AR102" s="116"/>
      <c r="AS102" s="116"/>
      <c r="AT102" s="116"/>
      <c r="AU102" s="260"/>
      <c r="AV102" s="115"/>
      <c r="AX102" s="17">
        <f>SUM(Y102:AB102)</f>
        <v>30.5</v>
      </c>
      <c r="AY102" s="34">
        <f>AX102/H102</f>
        <v>10.166666666666666</v>
      </c>
      <c r="BA102" s="35">
        <f>K102+K103+M102</f>
        <v>1</v>
      </c>
      <c r="BB102" s="35">
        <f>S102+S103+U102</f>
        <v>1</v>
      </c>
    </row>
    <row r="103" spans="1:54" ht="20.100000000000001" customHeight="1" x14ac:dyDescent="0.25">
      <c r="A103" s="156"/>
      <c r="B103" s="225"/>
      <c r="C103" s="161"/>
      <c r="D103" s="82"/>
      <c r="E103" s="83"/>
      <c r="F103" s="83"/>
      <c r="G103" s="84"/>
      <c r="H103" s="83"/>
      <c r="I103" s="83"/>
      <c r="J103" s="85" t="s">
        <v>79</v>
      </c>
      <c r="K103" s="86">
        <v>0.3</v>
      </c>
      <c r="L103" s="85"/>
      <c r="M103" s="86"/>
      <c r="N103" s="87">
        <v>0</v>
      </c>
      <c r="O103" s="87"/>
      <c r="P103" s="88"/>
      <c r="Q103" s="89"/>
      <c r="R103" s="85" t="s">
        <v>82</v>
      </c>
      <c r="S103" s="145">
        <v>0.3</v>
      </c>
      <c r="T103" s="85"/>
      <c r="U103" s="135"/>
      <c r="V103" s="90">
        <v>0</v>
      </c>
      <c r="W103" s="87"/>
      <c r="X103" s="84"/>
      <c r="Y103" s="91"/>
      <c r="Z103" s="92"/>
      <c r="AA103" s="92"/>
      <c r="AB103" s="93"/>
      <c r="AC103" s="91"/>
      <c r="AD103" s="133"/>
      <c r="AE103" s="133"/>
      <c r="AF103" s="133"/>
      <c r="AG103" s="133"/>
      <c r="AH103" s="133"/>
      <c r="AI103" s="133"/>
      <c r="AJ103" s="133"/>
      <c r="AK103" s="133"/>
      <c r="AL103" s="133" t="s">
        <v>34</v>
      </c>
      <c r="AM103" s="133"/>
      <c r="AN103" s="92"/>
      <c r="AO103" s="92"/>
      <c r="AP103" s="92"/>
      <c r="AQ103" s="92"/>
      <c r="AR103" s="92"/>
      <c r="AS103" s="92"/>
      <c r="AT103" s="92"/>
      <c r="AU103" s="263"/>
      <c r="AV103" s="93"/>
    </row>
    <row r="104" spans="1:54" ht="20.100000000000001" customHeight="1" x14ac:dyDescent="0.25">
      <c r="A104" s="99" t="s">
        <v>784</v>
      </c>
      <c r="B104" s="242"/>
      <c r="C104" s="104" t="s">
        <v>728</v>
      </c>
      <c r="D104" s="105" t="s">
        <v>235</v>
      </c>
      <c r="E104" s="106"/>
      <c r="F104" s="106" t="s">
        <v>194</v>
      </c>
      <c r="G104" s="113" t="s">
        <v>34</v>
      </c>
      <c r="H104" s="106">
        <v>3</v>
      </c>
      <c r="I104" s="106">
        <v>1</v>
      </c>
      <c r="J104" s="107" t="s">
        <v>79</v>
      </c>
      <c r="K104" s="108">
        <v>0.32</v>
      </c>
      <c r="L104" s="107"/>
      <c r="M104" s="108"/>
      <c r="N104" s="109"/>
      <c r="O104" s="109"/>
      <c r="P104" s="110" t="s">
        <v>41</v>
      </c>
      <c r="Q104" s="134" t="s">
        <v>9</v>
      </c>
      <c r="R104" s="107" t="s">
        <v>82</v>
      </c>
      <c r="S104" s="111">
        <v>0.16</v>
      </c>
      <c r="T104" s="107" t="s">
        <v>733</v>
      </c>
      <c r="U104" s="136">
        <v>0.5</v>
      </c>
      <c r="V104" s="112"/>
      <c r="W104" s="109"/>
      <c r="X104" s="113" t="s">
        <v>41</v>
      </c>
      <c r="Y104" s="114">
        <v>10.5</v>
      </c>
      <c r="Z104" s="116"/>
      <c r="AA104" s="116">
        <v>9</v>
      </c>
      <c r="AB104" s="115">
        <v>9</v>
      </c>
      <c r="AC104" s="114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16" t="s">
        <v>34</v>
      </c>
      <c r="AO104" s="116"/>
      <c r="AP104" s="116"/>
      <c r="AQ104" s="116"/>
      <c r="AR104" s="116"/>
      <c r="AS104" s="116"/>
      <c r="AT104" s="116"/>
      <c r="AU104" s="260"/>
      <c r="AV104" s="115"/>
      <c r="AX104" s="17">
        <f>SUM(Y104:AB104)</f>
        <v>28.5</v>
      </c>
      <c r="AY104" s="34">
        <f>AX104/H104</f>
        <v>9.5</v>
      </c>
      <c r="BA104" s="35">
        <f>K104+K105+K106+M104</f>
        <v>1</v>
      </c>
      <c r="BB104" s="35">
        <f>S104+S105+S106+U104</f>
        <v>1</v>
      </c>
    </row>
    <row r="105" spans="1:54" ht="20.100000000000001" customHeight="1" x14ac:dyDescent="0.25">
      <c r="A105" s="102"/>
      <c r="B105" s="246"/>
      <c r="C105" s="234"/>
      <c r="D105" s="70"/>
      <c r="E105" s="71"/>
      <c r="F105" s="71"/>
      <c r="G105" s="72"/>
      <c r="H105" s="71"/>
      <c r="I105" s="71"/>
      <c r="J105" s="73" t="s">
        <v>8</v>
      </c>
      <c r="K105" s="74">
        <v>0.34</v>
      </c>
      <c r="L105" s="73"/>
      <c r="M105" s="74"/>
      <c r="N105" s="75"/>
      <c r="O105" s="75"/>
      <c r="P105" s="16"/>
      <c r="Q105" s="76"/>
      <c r="R105" s="73" t="s">
        <v>82</v>
      </c>
      <c r="S105" s="137">
        <v>0.17</v>
      </c>
      <c r="T105" s="73"/>
      <c r="U105" s="138"/>
      <c r="V105" s="77"/>
      <c r="W105" s="75"/>
      <c r="X105" s="72"/>
      <c r="Y105" s="78"/>
      <c r="Z105" s="79"/>
      <c r="AA105" s="79"/>
      <c r="AB105" s="80"/>
      <c r="AC105" s="78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79" t="s">
        <v>34</v>
      </c>
      <c r="AO105" s="79"/>
      <c r="AP105" s="79"/>
      <c r="AQ105" s="79"/>
      <c r="AR105" s="79"/>
      <c r="AS105" s="79"/>
      <c r="AT105" s="79"/>
      <c r="AU105" s="139"/>
      <c r="AV105" s="80"/>
    </row>
    <row r="106" spans="1:54" ht="20.100000000000001" customHeight="1" x14ac:dyDescent="0.25">
      <c r="A106" s="158"/>
      <c r="B106" s="225"/>
      <c r="C106" s="161"/>
      <c r="D106" s="82"/>
      <c r="E106" s="83"/>
      <c r="F106" s="83"/>
      <c r="G106" s="84"/>
      <c r="H106" s="83"/>
      <c r="I106" s="83"/>
      <c r="J106" s="85" t="s">
        <v>79</v>
      </c>
      <c r="K106" s="86">
        <v>0.34</v>
      </c>
      <c r="L106" s="85"/>
      <c r="M106" s="86"/>
      <c r="N106" s="87"/>
      <c r="O106" s="87"/>
      <c r="P106" s="88"/>
      <c r="Q106" s="89"/>
      <c r="R106" s="85" t="s">
        <v>82</v>
      </c>
      <c r="S106" s="145">
        <v>0.17</v>
      </c>
      <c r="T106" s="85"/>
      <c r="U106" s="135"/>
      <c r="V106" s="90"/>
      <c r="W106" s="87"/>
      <c r="X106" s="84"/>
      <c r="Y106" s="91"/>
      <c r="Z106" s="92"/>
      <c r="AA106" s="92"/>
      <c r="AB106" s="93"/>
      <c r="AC106" s="91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92" t="s">
        <v>34</v>
      </c>
      <c r="AO106" s="92"/>
      <c r="AP106" s="92"/>
      <c r="AQ106" s="92"/>
      <c r="AR106" s="92"/>
      <c r="AS106" s="92"/>
      <c r="AT106" s="92"/>
      <c r="AU106" s="263"/>
      <c r="AV106" s="93"/>
    </row>
    <row r="107" spans="1:54" ht="20.100000000000001" customHeight="1" x14ac:dyDescent="0.25">
      <c r="A107" s="101" t="s">
        <v>369</v>
      </c>
      <c r="B107" s="245"/>
      <c r="C107" s="104" t="s">
        <v>728</v>
      </c>
      <c r="D107" s="105" t="s">
        <v>792</v>
      </c>
      <c r="E107" s="106" t="s">
        <v>633</v>
      </c>
      <c r="F107" s="314" t="s">
        <v>795</v>
      </c>
      <c r="G107" s="113" t="s">
        <v>34</v>
      </c>
      <c r="H107" s="106">
        <v>3</v>
      </c>
      <c r="I107" s="106">
        <v>1</v>
      </c>
      <c r="J107" s="107" t="s">
        <v>422</v>
      </c>
      <c r="K107" s="108">
        <v>0.4</v>
      </c>
      <c r="L107" s="107"/>
      <c r="M107" s="108"/>
      <c r="N107" s="109"/>
      <c r="O107" s="109"/>
      <c r="P107" s="110" t="s">
        <v>41</v>
      </c>
      <c r="Q107" s="134" t="s">
        <v>82</v>
      </c>
      <c r="R107" s="107"/>
      <c r="S107" s="108"/>
      <c r="T107" s="107"/>
      <c r="U107" s="146"/>
      <c r="V107" s="112"/>
      <c r="W107" s="109"/>
      <c r="X107" s="113"/>
      <c r="Y107" s="114">
        <v>3</v>
      </c>
      <c r="Z107" s="116"/>
      <c r="AA107" s="116">
        <v>6</v>
      </c>
      <c r="AB107" s="115">
        <v>21</v>
      </c>
      <c r="AC107" s="114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16"/>
      <c r="AO107" s="116" t="s">
        <v>34</v>
      </c>
      <c r="AP107" s="116" t="s">
        <v>34</v>
      </c>
      <c r="AQ107" s="116"/>
      <c r="AR107" s="116"/>
      <c r="AS107" s="116"/>
      <c r="AT107" s="116"/>
      <c r="AU107" s="260"/>
      <c r="AV107" s="115"/>
      <c r="AX107" s="17">
        <f>SUM(Y107:AB107)</f>
        <v>30</v>
      </c>
      <c r="AY107" s="34">
        <f>AX107/H107</f>
        <v>10</v>
      </c>
      <c r="BA107" s="35">
        <f>K107+K108+K109+M107</f>
        <v>1</v>
      </c>
    </row>
    <row r="108" spans="1:54" ht="20.100000000000001" customHeight="1" x14ac:dyDescent="0.25">
      <c r="A108" s="102"/>
      <c r="B108" s="246"/>
      <c r="C108" s="161"/>
      <c r="D108" s="70"/>
      <c r="E108" s="71"/>
      <c r="F108" s="71"/>
      <c r="G108" s="72"/>
      <c r="H108" s="71"/>
      <c r="I108" s="71"/>
      <c r="J108" s="73" t="s">
        <v>422</v>
      </c>
      <c r="K108" s="74">
        <v>0.2</v>
      </c>
      <c r="L108" s="73"/>
      <c r="M108" s="74"/>
      <c r="N108" s="75"/>
      <c r="O108" s="75"/>
      <c r="P108" s="16"/>
      <c r="Q108" s="76"/>
      <c r="R108" s="73"/>
      <c r="S108" s="74"/>
      <c r="T108" s="73"/>
      <c r="U108" s="138"/>
      <c r="V108" s="77"/>
      <c r="W108" s="75"/>
      <c r="X108" s="72"/>
      <c r="Y108" s="78"/>
      <c r="Z108" s="79"/>
      <c r="AA108" s="79"/>
      <c r="AB108" s="80"/>
      <c r="AC108" s="78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79"/>
      <c r="AO108" s="79" t="s">
        <v>34</v>
      </c>
      <c r="AP108" s="79" t="s">
        <v>34</v>
      </c>
      <c r="AQ108" s="79"/>
      <c r="AR108" s="79"/>
      <c r="AS108" s="79"/>
      <c r="AT108" s="79"/>
      <c r="AU108" s="139"/>
      <c r="AV108" s="80"/>
    </row>
    <row r="109" spans="1:54" ht="20.100000000000001" customHeight="1" x14ac:dyDescent="0.25">
      <c r="A109" s="158"/>
      <c r="B109" s="241"/>
      <c r="C109" s="81"/>
      <c r="D109" s="82"/>
      <c r="E109" s="83"/>
      <c r="F109" s="83"/>
      <c r="G109" s="84"/>
      <c r="H109" s="83"/>
      <c r="I109" s="83"/>
      <c r="J109" s="85" t="s">
        <v>422</v>
      </c>
      <c r="K109" s="86">
        <v>0.4</v>
      </c>
      <c r="L109" s="85"/>
      <c r="M109" s="86"/>
      <c r="N109" s="87"/>
      <c r="O109" s="87"/>
      <c r="P109" s="88"/>
      <c r="Q109" s="89"/>
      <c r="R109" s="85"/>
      <c r="S109" s="86"/>
      <c r="T109" s="85"/>
      <c r="U109" s="135"/>
      <c r="V109" s="90"/>
      <c r="W109" s="87"/>
      <c r="X109" s="84"/>
      <c r="Y109" s="91"/>
      <c r="Z109" s="92"/>
      <c r="AA109" s="92"/>
      <c r="AB109" s="93"/>
      <c r="AC109" s="91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92"/>
      <c r="AO109" s="92" t="s">
        <v>34</v>
      </c>
      <c r="AP109" s="92" t="s">
        <v>34</v>
      </c>
      <c r="AQ109" s="92"/>
      <c r="AR109" s="92"/>
      <c r="AS109" s="92"/>
      <c r="AT109" s="92"/>
      <c r="AU109" s="263"/>
      <c r="AV109" s="93"/>
    </row>
    <row r="110" spans="1:54" ht="20.100000000000001" customHeight="1" x14ac:dyDescent="0.25">
      <c r="A110" s="99" t="s">
        <v>757</v>
      </c>
      <c r="B110" s="242"/>
      <c r="C110" s="104" t="s">
        <v>728</v>
      </c>
      <c r="D110" s="105" t="s">
        <v>236</v>
      </c>
      <c r="E110" s="106" t="s">
        <v>621</v>
      </c>
      <c r="F110" s="106" t="s">
        <v>195</v>
      </c>
      <c r="G110" s="113" t="s">
        <v>34</v>
      </c>
      <c r="H110" s="106">
        <v>6</v>
      </c>
      <c r="I110" s="106">
        <v>2</v>
      </c>
      <c r="J110" s="107" t="s">
        <v>148</v>
      </c>
      <c r="K110" s="108">
        <v>0.2</v>
      </c>
      <c r="L110" s="107" t="s">
        <v>733</v>
      </c>
      <c r="M110" s="108">
        <v>0.6</v>
      </c>
      <c r="N110" s="109"/>
      <c r="O110" s="109"/>
      <c r="P110" s="110" t="s">
        <v>41</v>
      </c>
      <c r="Q110" s="134" t="s">
        <v>9</v>
      </c>
      <c r="R110" s="107" t="s">
        <v>82</v>
      </c>
      <c r="S110" s="111">
        <v>0.2</v>
      </c>
      <c r="T110" s="107" t="s">
        <v>733</v>
      </c>
      <c r="U110" s="136">
        <v>0.6</v>
      </c>
      <c r="V110" s="112"/>
      <c r="W110" s="109"/>
      <c r="X110" s="113" t="s">
        <v>41</v>
      </c>
      <c r="Y110" s="315">
        <v>1.5</v>
      </c>
      <c r="Z110" s="316">
        <v>18</v>
      </c>
      <c r="AA110" s="116"/>
      <c r="AB110" s="115">
        <v>18</v>
      </c>
      <c r="AC110" s="114" t="s">
        <v>34</v>
      </c>
      <c r="AD110" s="132"/>
      <c r="AE110" s="132" t="s">
        <v>34</v>
      </c>
      <c r="AF110" s="132" t="s">
        <v>34</v>
      </c>
      <c r="AG110" s="132"/>
      <c r="AH110" s="132"/>
      <c r="AI110" s="132"/>
      <c r="AJ110" s="132"/>
      <c r="AK110" s="132"/>
      <c r="AL110" s="132"/>
      <c r="AM110" s="132"/>
      <c r="AN110" s="116"/>
      <c r="AO110" s="116"/>
      <c r="AP110" s="116"/>
      <c r="AQ110" s="116"/>
      <c r="AR110" s="116"/>
      <c r="AS110" s="116"/>
      <c r="AT110" s="116"/>
      <c r="AU110" s="260"/>
      <c r="AV110" s="115"/>
      <c r="AX110" s="17">
        <f>SUM(Y110:AB110)</f>
        <v>37.5</v>
      </c>
      <c r="AY110" s="34">
        <f>AX110/H110</f>
        <v>6.25</v>
      </c>
      <c r="BA110" s="35">
        <f>K110+K111+M110</f>
        <v>1</v>
      </c>
      <c r="BB110" s="35">
        <f>S110+S111+U110</f>
        <v>1</v>
      </c>
    </row>
    <row r="111" spans="1:54" ht="20.100000000000001" customHeight="1" x14ac:dyDescent="0.25">
      <c r="A111" s="158"/>
      <c r="B111" s="241"/>
      <c r="C111" s="81"/>
      <c r="D111" s="82"/>
      <c r="E111" s="83"/>
      <c r="F111" s="83"/>
      <c r="G111" s="84"/>
      <c r="H111" s="83"/>
      <c r="I111" s="83"/>
      <c r="J111" s="85" t="s">
        <v>79</v>
      </c>
      <c r="K111" s="86">
        <v>0.2</v>
      </c>
      <c r="L111" s="85"/>
      <c r="M111" s="86"/>
      <c r="N111" s="87"/>
      <c r="O111" s="87"/>
      <c r="P111" s="88"/>
      <c r="Q111" s="89"/>
      <c r="R111" s="85" t="s">
        <v>82</v>
      </c>
      <c r="S111" s="145">
        <v>0.2</v>
      </c>
      <c r="T111" s="85"/>
      <c r="U111" s="135"/>
      <c r="V111" s="90"/>
      <c r="W111" s="87"/>
      <c r="X111" s="84"/>
      <c r="Y111" s="91"/>
      <c r="Z111" s="92"/>
      <c r="AA111" s="92"/>
      <c r="AB111" s="93"/>
      <c r="AC111" s="91" t="s">
        <v>34</v>
      </c>
      <c r="AD111" s="133"/>
      <c r="AE111" s="133" t="s">
        <v>34</v>
      </c>
      <c r="AF111" s="133" t="s">
        <v>34</v>
      </c>
      <c r="AG111" s="133"/>
      <c r="AH111" s="133"/>
      <c r="AI111" s="133"/>
      <c r="AJ111" s="133"/>
      <c r="AK111" s="133"/>
      <c r="AL111" s="133"/>
      <c r="AM111" s="133"/>
      <c r="AN111" s="92"/>
      <c r="AO111" s="92"/>
      <c r="AP111" s="92"/>
      <c r="AQ111" s="92"/>
      <c r="AR111" s="92"/>
      <c r="AS111" s="92"/>
      <c r="AT111" s="92"/>
      <c r="AU111" s="263"/>
      <c r="AV111" s="93"/>
    </row>
    <row r="112" spans="1:54" ht="20.100000000000001" customHeight="1" x14ac:dyDescent="0.25">
      <c r="A112" s="153" t="s">
        <v>857</v>
      </c>
      <c r="B112" s="242"/>
      <c r="C112" s="104" t="s">
        <v>728</v>
      </c>
      <c r="D112" s="105" t="s">
        <v>237</v>
      </c>
      <c r="E112" s="106" t="s">
        <v>604</v>
      </c>
      <c r="F112" s="106" t="s">
        <v>196</v>
      </c>
      <c r="G112" s="113" t="s">
        <v>34</v>
      </c>
      <c r="H112" s="106">
        <v>6</v>
      </c>
      <c r="I112" s="106">
        <v>2</v>
      </c>
      <c r="J112" s="107" t="s">
        <v>148</v>
      </c>
      <c r="K112" s="108">
        <v>0.3</v>
      </c>
      <c r="L112" s="107" t="s">
        <v>733</v>
      </c>
      <c r="M112" s="108">
        <v>0.5</v>
      </c>
      <c r="N112" s="109"/>
      <c r="O112" s="109"/>
      <c r="P112" s="110" t="s">
        <v>41</v>
      </c>
      <c r="Q112" s="134" t="s">
        <v>9</v>
      </c>
      <c r="R112" s="107" t="s">
        <v>82</v>
      </c>
      <c r="S112" s="111">
        <v>0.3</v>
      </c>
      <c r="T112" s="107" t="s">
        <v>733</v>
      </c>
      <c r="U112" s="136">
        <v>0.5</v>
      </c>
      <c r="V112" s="112"/>
      <c r="W112" s="109"/>
      <c r="X112" s="113" t="s">
        <v>41</v>
      </c>
      <c r="Y112" s="114"/>
      <c r="Z112" s="116">
        <v>36</v>
      </c>
      <c r="AA112" s="116"/>
      <c r="AB112" s="115"/>
      <c r="AC112" s="114"/>
      <c r="AD112" s="132" t="s">
        <v>34</v>
      </c>
      <c r="AE112" s="132"/>
      <c r="AF112" s="132"/>
      <c r="AG112" s="132" t="s">
        <v>34</v>
      </c>
      <c r="AH112" s="132"/>
      <c r="AI112" s="132"/>
      <c r="AJ112" s="132"/>
      <c r="AK112" s="132"/>
      <c r="AL112" s="132"/>
      <c r="AM112" s="132"/>
      <c r="AN112" s="116"/>
      <c r="AO112" s="116"/>
      <c r="AP112" s="116"/>
      <c r="AQ112" s="116"/>
      <c r="AR112" s="116"/>
      <c r="AS112" s="116"/>
      <c r="AT112" s="116"/>
      <c r="AU112" s="260"/>
      <c r="AV112" s="115"/>
      <c r="AX112" s="17">
        <f>SUM(Y112:AB112)</f>
        <v>36</v>
      </c>
      <c r="AY112" s="34">
        <f>AX112/H112</f>
        <v>6</v>
      </c>
      <c r="BA112" s="35">
        <f>K112+K113+M112</f>
        <v>1</v>
      </c>
      <c r="BB112" s="35">
        <f>S112+S113+U112</f>
        <v>1</v>
      </c>
    </row>
    <row r="113" spans="1:54" ht="20.100000000000001" customHeight="1" x14ac:dyDescent="0.25">
      <c r="A113" s="156"/>
      <c r="B113" s="225"/>
      <c r="C113" s="161"/>
      <c r="D113" s="82"/>
      <c r="E113" s="83"/>
      <c r="F113" s="83"/>
      <c r="G113" s="84"/>
      <c r="H113" s="83"/>
      <c r="I113" s="83"/>
      <c r="J113" s="85" t="s">
        <v>79</v>
      </c>
      <c r="K113" s="86">
        <v>0.2</v>
      </c>
      <c r="L113" s="85"/>
      <c r="M113" s="86"/>
      <c r="N113" s="87"/>
      <c r="O113" s="87"/>
      <c r="P113" s="88"/>
      <c r="Q113" s="89"/>
      <c r="R113" s="85" t="s">
        <v>82</v>
      </c>
      <c r="S113" s="145">
        <v>0.2</v>
      </c>
      <c r="T113" s="85"/>
      <c r="U113" s="135"/>
      <c r="V113" s="90"/>
      <c r="W113" s="87"/>
      <c r="X113" s="84"/>
      <c r="Y113" s="91"/>
      <c r="Z113" s="92"/>
      <c r="AA113" s="92"/>
      <c r="AB113" s="93"/>
      <c r="AC113" s="91"/>
      <c r="AD113" s="133" t="s">
        <v>34</v>
      </c>
      <c r="AE113" s="133"/>
      <c r="AF113" s="133"/>
      <c r="AG113" s="133" t="s">
        <v>34</v>
      </c>
      <c r="AH113" s="133"/>
      <c r="AI113" s="133"/>
      <c r="AJ113" s="133"/>
      <c r="AK113" s="133"/>
      <c r="AL113" s="133"/>
      <c r="AM113" s="133"/>
      <c r="AN113" s="92"/>
      <c r="AO113" s="92"/>
      <c r="AP113" s="92"/>
      <c r="AQ113" s="92"/>
      <c r="AR113" s="92"/>
      <c r="AS113" s="92"/>
      <c r="AT113" s="92"/>
      <c r="AU113" s="263"/>
      <c r="AV113" s="93"/>
    </row>
    <row r="114" spans="1:54" ht="20.100000000000001" customHeight="1" x14ac:dyDescent="0.25">
      <c r="A114" s="99" t="s">
        <v>370</v>
      </c>
      <c r="B114" s="242"/>
      <c r="C114" s="104" t="s">
        <v>728</v>
      </c>
      <c r="D114" s="105" t="s">
        <v>238</v>
      </c>
      <c r="E114" s="106" t="s">
        <v>648</v>
      </c>
      <c r="F114" s="106" t="s">
        <v>197</v>
      </c>
      <c r="G114" s="113" t="s">
        <v>49</v>
      </c>
      <c r="H114" s="106">
        <v>6</v>
      </c>
      <c r="I114" s="106">
        <v>2</v>
      </c>
      <c r="J114" s="107" t="s">
        <v>79</v>
      </c>
      <c r="K114" s="108">
        <v>0.25</v>
      </c>
      <c r="L114" s="107" t="s">
        <v>733</v>
      </c>
      <c r="M114" s="108">
        <v>0.5</v>
      </c>
      <c r="N114" s="109"/>
      <c r="O114" s="109"/>
      <c r="P114" s="110" t="s">
        <v>41</v>
      </c>
      <c r="Q114" s="134" t="s">
        <v>9</v>
      </c>
      <c r="R114" s="107" t="s">
        <v>82</v>
      </c>
      <c r="S114" s="111">
        <v>0.25</v>
      </c>
      <c r="T114" s="107" t="s">
        <v>733</v>
      </c>
      <c r="U114" s="136">
        <v>0.5</v>
      </c>
      <c r="V114" s="112"/>
      <c r="W114" s="109"/>
      <c r="X114" s="113" t="s">
        <v>41</v>
      </c>
      <c r="Y114" s="114">
        <v>15</v>
      </c>
      <c r="Z114" s="116"/>
      <c r="AA114" s="116">
        <v>12</v>
      </c>
      <c r="AB114" s="115">
        <v>33</v>
      </c>
      <c r="AC114" s="114"/>
      <c r="AD114" s="132"/>
      <c r="AE114" s="132" t="s">
        <v>34</v>
      </c>
      <c r="AF114" s="132"/>
      <c r="AG114" s="132"/>
      <c r="AH114" s="132"/>
      <c r="AI114" s="132"/>
      <c r="AJ114" s="132"/>
      <c r="AK114" s="132"/>
      <c r="AL114" s="132"/>
      <c r="AM114" s="132"/>
      <c r="AN114" s="116"/>
      <c r="AO114" s="116"/>
      <c r="AP114" s="116"/>
      <c r="AQ114" s="116" t="s">
        <v>41</v>
      </c>
      <c r="AR114" s="116"/>
      <c r="AS114" s="116"/>
      <c r="AT114" s="116"/>
      <c r="AU114" s="260"/>
      <c r="AV114" s="115"/>
      <c r="AX114" s="17">
        <f>SUM(Y114:AB114)</f>
        <v>60</v>
      </c>
      <c r="AY114" s="34">
        <f>AX114/H114</f>
        <v>10</v>
      </c>
      <c r="BA114" s="35">
        <f>K114+K115+M114</f>
        <v>1</v>
      </c>
      <c r="BB114" s="35">
        <f>S114+S115+U114</f>
        <v>1</v>
      </c>
    </row>
    <row r="115" spans="1:54" ht="20.100000000000001" customHeight="1" x14ac:dyDescent="0.25">
      <c r="A115" s="156"/>
      <c r="B115" s="225"/>
      <c r="C115" s="232"/>
      <c r="D115" s="147"/>
      <c r="E115" s="71"/>
      <c r="F115" s="71"/>
      <c r="G115" s="72"/>
      <c r="H115" s="71"/>
      <c r="I115" s="71"/>
      <c r="J115" s="73" t="s">
        <v>79</v>
      </c>
      <c r="K115" s="74">
        <v>0.25</v>
      </c>
      <c r="L115" s="73"/>
      <c r="M115" s="74"/>
      <c r="N115" s="75"/>
      <c r="O115" s="75"/>
      <c r="P115" s="16"/>
      <c r="Q115" s="76"/>
      <c r="R115" s="73" t="s">
        <v>82</v>
      </c>
      <c r="S115" s="137">
        <v>0.25</v>
      </c>
      <c r="T115" s="73"/>
      <c r="U115" s="138"/>
      <c r="V115" s="77"/>
      <c r="W115" s="75"/>
      <c r="X115" s="72"/>
      <c r="Y115" s="78"/>
      <c r="Z115" s="79"/>
      <c r="AA115" s="79"/>
      <c r="AB115" s="80"/>
      <c r="AC115" s="78"/>
      <c r="AD115" s="131"/>
      <c r="AE115" s="131" t="s">
        <v>34</v>
      </c>
      <c r="AF115" s="131"/>
      <c r="AG115" s="131"/>
      <c r="AH115" s="131"/>
      <c r="AI115" s="131"/>
      <c r="AJ115" s="131"/>
      <c r="AK115" s="131"/>
      <c r="AL115" s="131"/>
      <c r="AM115" s="131"/>
      <c r="AN115" s="79"/>
      <c r="AO115" s="79"/>
      <c r="AP115" s="79"/>
      <c r="AQ115" s="79" t="s">
        <v>41</v>
      </c>
      <c r="AR115" s="79"/>
      <c r="AS115" s="79"/>
      <c r="AT115" s="79"/>
      <c r="AU115" s="139"/>
      <c r="AV115" s="80"/>
    </row>
    <row r="116" spans="1:54" ht="20.100000000000001" customHeight="1" x14ac:dyDescent="0.25">
      <c r="A116" s="99" t="s">
        <v>371</v>
      </c>
      <c r="B116" s="242"/>
      <c r="C116" s="104" t="s">
        <v>728</v>
      </c>
      <c r="D116" s="148" t="s">
        <v>239</v>
      </c>
      <c r="E116" s="106"/>
      <c r="F116" s="106" t="s">
        <v>198</v>
      </c>
      <c r="G116" s="113" t="s">
        <v>34</v>
      </c>
      <c r="H116" s="106">
        <v>6</v>
      </c>
      <c r="I116" s="106">
        <v>2</v>
      </c>
      <c r="J116" s="107" t="s">
        <v>79</v>
      </c>
      <c r="K116" s="108">
        <v>0.2</v>
      </c>
      <c r="L116" s="107" t="s">
        <v>733</v>
      </c>
      <c r="M116" s="108">
        <v>0.6</v>
      </c>
      <c r="N116" s="109"/>
      <c r="O116" s="109"/>
      <c r="P116" s="110" t="s">
        <v>41</v>
      </c>
      <c r="Q116" s="134" t="s">
        <v>9</v>
      </c>
      <c r="R116" s="107" t="s">
        <v>82</v>
      </c>
      <c r="S116" s="111">
        <v>0.2</v>
      </c>
      <c r="T116" s="107" t="s">
        <v>733</v>
      </c>
      <c r="U116" s="136">
        <v>0.6</v>
      </c>
      <c r="V116" s="112"/>
      <c r="W116" s="109"/>
      <c r="X116" s="113" t="s">
        <v>41</v>
      </c>
      <c r="Y116" s="114">
        <v>12</v>
      </c>
      <c r="Z116" s="116"/>
      <c r="AA116" s="116">
        <v>7.5</v>
      </c>
      <c r="AB116" s="115">
        <v>37.5</v>
      </c>
      <c r="AC116" s="114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16"/>
      <c r="AO116" s="116"/>
      <c r="AP116" s="116"/>
      <c r="AQ116" s="116" t="s">
        <v>34</v>
      </c>
      <c r="AR116" s="116"/>
      <c r="AS116" s="116"/>
      <c r="AT116" s="116"/>
      <c r="AU116" s="260"/>
      <c r="AV116" s="115"/>
      <c r="AX116" s="17">
        <f>SUM(Y116:AB116)</f>
        <v>57</v>
      </c>
      <c r="AY116" s="34">
        <f>AX116/H116</f>
        <v>9.5</v>
      </c>
      <c r="BA116" s="35">
        <f>K116+K117+M116</f>
        <v>1</v>
      </c>
      <c r="BB116" s="35">
        <f>S116+S117+U116</f>
        <v>1</v>
      </c>
    </row>
    <row r="117" spans="1:54" ht="20.100000000000001" customHeight="1" x14ac:dyDescent="0.25">
      <c r="A117" s="158"/>
      <c r="B117" s="225"/>
      <c r="C117" s="161"/>
      <c r="D117" s="149"/>
      <c r="E117" s="71"/>
      <c r="F117" s="71"/>
      <c r="G117" s="72"/>
      <c r="H117" s="71"/>
      <c r="I117" s="71"/>
      <c r="J117" s="73" t="s">
        <v>79</v>
      </c>
      <c r="K117" s="74">
        <v>0.2</v>
      </c>
      <c r="L117" s="73"/>
      <c r="M117" s="74"/>
      <c r="N117" s="75"/>
      <c r="O117" s="75"/>
      <c r="P117" s="16"/>
      <c r="Q117" s="76"/>
      <c r="R117" s="73" t="s">
        <v>82</v>
      </c>
      <c r="S117" s="137">
        <v>0.2</v>
      </c>
      <c r="T117" s="73"/>
      <c r="U117" s="138"/>
      <c r="V117" s="77"/>
      <c r="W117" s="75"/>
      <c r="X117" s="72"/>
      <c r="Y117" s="78"/>
      <c r="Z117" s="79"/>
      <c r="AA117" s="79"/>
      <c r="AB117" s="80"/>
      <c r="AC117" s="78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79"/>
      <c r="AO117" s="79"/>
      <c r="AP117" s="79"/>
      <c r="AQ117" s="79" t="s">
        <v>34</v>
      </c>
      <c r="AR117" s="79"/>
      <c r="AS117" s="79"/>
      <c r="AT117" s="79"/>
      <c r="AU117" s="139"/>
      <c r="AV117" s="80"/>
    </row>
    <row r="118" spans="1:54" ht="20.100000000000001" customHeight="1" x14ac:dyDescent="0.25">
      <c r="A118" s="99" t="s">
        <v>437</v>
      </c>
      <c r="B118" s="242"/>
      <c r="C118" s="104" t="s">
        <v>728</v>
      </c>
      <c r="D118" s="105" t="s">
        <v>796</v>
      </c>
      <c r="E118" s="106"/>
      <c r="F118" s="106" t="s">
        <v>797</v>
      </c>
      <c r="G118" s="113" t="s">
        <v>34</v>
      </c>
      <c r="H118" s="106">
        <v>6</v>
      </c>
      <c r="I118" s="106">
        <v>2</v>
      </c>
      <c r="J118" s="107" t="s">
        <v>79</v>
      </c>
      <c r="K118" s="108">
        <v>0.25</v>
      </c>
      <c r="L118" s="107" t="s">
        <v>733</v>
      </c>
      <c r="M118" s="108">
        <v>0.5</v>
      </c>
      <c r="N118" s="109"/>
      <c r="O118" s="109"/>
      <c r="P118" s="110" t="s">
        <v>41</v>
      </c>
      <c r="Q118" s="134" t="s">
        <v>9</v>
      </c>
      <c r="R118" s="107" t="s">
        <v>82</v>
      </c>
      <c r="S118" s="111">
        <v>0.25</v>
      </c>
      <c r="T118" s="107" t="s">
        <v>733</v>
      </c>
      <c r="U118" s="136">
        <v>0.5</v>
      </c>
      <c r="V118" s="112"/>
      <c r="W118" s="109"/>
      <c r="X118" s="110" t="s">
        <v>41</v>
      </c>
      <c r="Y118" s="114">
        <v>21</v>
      </c>
      <c r="Z118" s="116"/>
      <c r="AA118" s="116">
        <v>30</v>
      </c>
      <c r="AB118" s="115">
        <v>6</v>
      </c>
      <c r="AC118" s="114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16"/>
      <c r="AO118" s="116"/>
      <c r="AP118" s="116"/>
      <c r="AQ118" s="116" t="s">
        <v>34</v>
      </c>
      <c r="AR118" s="116"/>
      <c r="AS118" s="116"/>
      <c r="AT118" s="116"/>
      <c r="AU118" s="260"/>
      <c r="AV118" s="115"/>
      <c r="AX118" s="17">
        <f>SUM(Y118:AB118)</f>
        <v>57</v>
      </c>
      <c r="AY118" s="34">
        <f>AX118/H118</f>
        <v>9.5</v>
      </c>
      <c r="BA118" s="35">
        <f>K118+K119+M118</f>
        <v>1</v>
      </c>
      <c r="BB118" s="35">
        <f>S118+S119+U118</f>
        <v>1</v>
      </c>
    </row>
    <row r="119" spans="1:54" ht="20.100000000000001" customHeight="1" x14ac:dyDescent="0.25">
      <c r="A119" s="449"/>
      <c r="B119" s="225"/>
      <c r="C119" s="161"/>
      <c r="D119" s="70"/>
      <c r="E119" s="71"/>
      <c r="F119" s="71"/>
      <c r="G119" s="72"/>
      <c r="H119" s="71"/>
      <c r="I119" s="71"/>
      <c r="J119" s="73" t="s">
        <v>79</v>
      </c>
      <c r="K119" s="74">
        <v>0.25</v>
      </c>
      <c r="L119" s="73"/>
      <c r="M119" s="74"/>
      <c r="N119" s="75"/>
      <c r="O119" s="75"/>
      <c r="P119" s="16"/>
      <c r="Q119" s="76"/>
      <c r="R119" s="73" t="s">
        <v>82</v>
      </c>
      <c r="S119" s="137">
        <v>0.25</v>
      </c>
      <c r="T119" s="73"/>
      <c r="U119" s="138"/>
      <c r="V119" s="77"/>
      <c r="W119" s="75"/>
      <c r="X119" s="72"/>
      <c r="Y119" s="78"/>
      <c r="Z119" s="79"/>
      <c r="AA119" s="79"/>
      <c r="AB119" s="80"/>
      <c r="AC119" s="78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79"/>
      <c r="AO119" s="79"/>
      <c r="AP119" s="79"/>
      <c r="AQ119" s="79" t="s">
        <v>34</v>
      </c>
      <c r="AR119" s="79"/>
      <c r="AS119" s="79"/>
      <c r="AT119" s="79"/>
      <c r="AU119" s="139"/>
      <c r="AV119" s="80"/>
    </row>
    <row r="120" spans="1:54" ht="20.100000000000001" customHeight="1" x14ac:dyDescent="0.25">
      <c r="A120" s="99" t="s">
        <v>437</v>
      </c>
      <c r="B120" s="242"/>
      <c r="C120" s="104"/>
      <c r="D120" s="105" t="s">
        <v>799</v>
      </c>
      <c r="E120" s="106"/>
      <c r="F120" s="106" t="s">
        <v>798</v>
      </c>
      <c r="G120" s="113" t="s">
        <v>34</v>
      </c>
      <c r="H120" s="106">
        <v>6</v>
      </c>
      <c r="I120" s="106">
        <v>2</v>
      </c>
      <c r="J120" s="107" t="s">
        <v>79</v>
      </c>
      <c r="K120" s="108">
        <v>0.2</v>
      </c>
      <c r="L120" s="107" t="s">
        <v>733</v>
      </c>
      <c r="M120" s="108">
        <v>0.6</v>
      </c>
      <c r="N120" s="112"/>
      <c r="O120" s="109"/>
      <c r="P120" s="110" t="s">
        <v>41</v>
      </c>
      <c r="Q120" s="134" t="s">
        <v>9</v>
      </c>
      <c r="R120" s="107" t="s">
        <v>82</v>
      </c>
      <c r="S120" s="111">
        <v>0.2</v>
      </c>
      <c r="T120" s="107" t="s">
        <v>733</v>
      </c>
      <c r="U120" s="136">
        <v>0.6</v>
      </c>
      <c r="V120" s="112"/>
      <c r="W120" s="109"/>
      <c r="X120" s="110" t="s">
        <v>41</v>
      </c>
      <c r="Y120" s="114">
        <v>18</v>
      </c>
      <c r="Z120" s="116"/>
      <c r="AA120" s="116">
        <v>30</v>
      </c>
      <c r="AB120" s="115">
        <v>8</v>
      </c>
      <c r="AC120" s="114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16"/>
      <c r="AO120" s="116"/>
      <c r="AP120" s="116"/>
      <c r="AQ120" s="116" t="s">
        <v>34</v>
      </c>
      <c r="AR120" s="116"/>
      <c r="AS120" s="116"/>
      <c r="AT120" s="116"/>
      <c r="AU120" s="260"/>
      <c r="AV120" s="115"/>
      <c r="AX120" s="17">
        <f>SUM(Y120:AB120)</f>
        <v>56</v>
      </c>
      <c r="AY120" s="34">
        <f>AX120/H120</f>
        <v>9.3333333333333339</v>
      </c>
      <c r="BA120" s="35">
        <f>K120+K121+M120</f>
        <v>1</v>
      </c>
      <c r="BB120" s="35">
        <f>S120+S121+U120</f>
        <v>1</v>
      </c>
    </row>
    <row r="121" spans="1:54" ht="20.100000000000001" customHeight="1" x14ac:dyDescent="0.25">
      <c r="A121" s="449"/>
      <c r="B121" s="225"/>
      <c r="C121" s="161"/>
      <c r="D121" s="82"/>
      <c r="E121" s="83"/>
      <c r="F121" s="83"/>
      <c r="G121" s="84"/>
      <c r="H121" s="83"/>
      <c r="I121" s="83"/>
      <c r="J121" s="85" t="s">
        <v>79</v>
      </c>
      <c r="K121" s="86">
        <v>0.2</v>
      </c>
      <c r="L121" s="85"/>
      <c r="M121" s="86"/>
      <c r="N121" s="87"/>
      <c r="O121" s="87"/>
      <c r="P121" s="88"/>
      <c r="Q121" s="89"/>
      <c r="R121" s="85" t="s">
        <v>82</v>
      </c>
      <c r="S121" s="145">
        <v>0.2</v>
      </c>
      <c r="T121" s="85"/>
      <c r="U121" s="135"/>
      <c r="V121" s="90"/>
      <c r="W121" s="87"/>
      <c r="X121" s="84"/>
      <c r="Y121" s="91"/>
      <c r="Z121" s="92"/>
      <c r="AA121" s="92"/>
      <c r="AB121" s="93"/>
      <c r="AC121" s="91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92"/>
      <c r="AO121" s="92"/>
      <c r="AP121" s="92"/>
      <c r="AQ121" s="92" t="s">
        <v>34</v>
      </c>
      <c r="AR121" s="92"/>
      <c r="AS121" s="92"/>
      <c r="AT121" s="92"/>
      <c r="AU121" s="263"/>
      <c r="AV121" s="93"/>
    </row>
    <row r="122" spans="1:54" ht="20.100000000000001" customHeight="1" x14ac:dyDescent="0.25">
      <c r="A122" s="99" t="s">
        <v>430</v>
      </c>
      <c r="B122" s="242"/>
      <c r="C122" s="104" t="s">
        <v>728</v>
      </c>
      <c r="D122" s="148" t="s">
        <v>782</v>
      </c>
      <c r="E122" s="106"/>
      <c r="F122" s="106" t="s">
        <v>199</v>
      </c>
      <c r="G122" s="113" t="s">
        <v>34</v>
      </c>
      <c r="H122" s="106">
        <v>6</v>
      </c>
      <c r="I122" s="106">
        <v>2</v>
      </c>
      <c r="J122" s="107" t="s">
        <v>79</v>
      </c>
      <c r="K122" s="108">
        <v>0.25</v>
      </c>
      <c r="L122" s="107" t="s">
        <v>741</v>
      </c>
      <c r="M122" s="108">
        <v>0.5</v>
      </c>
      <c r="N122" s="109">
        <v>0</v>
      </c>
      <c r="O122" s="109">
        <v>0.75</v>
      </c>
      <c r="P122" s="110"/>
      <c r="Q122" s="134" t="s">
        <v>9</v>
      </c>
      <c r="R122" s="107" t="s">
        <v>82</v>
      </c>
      <c r="S122" s="108">
        <v>0.25</v>
      </c>
      <c r="T122" s="107" t="s">
        <v>741</v>
      </c>
      <c r="U122" s="136">
        <v>0.5</v>
      </c>
      <c r="V122" s="109">
        <v>0</v>
      </c>
      <c r="W122" s="109">
        <v>0.75</v>
      </c>
      <c r="X122" s="110"/>
      <c r="Y122" s="114">
        <v>15</v>
      </c>
      <c r="Z122" s="116"/>
      <c r="AA122" s="116">
        <v>24</v>
      </c>
      <c r="AB122" s="115">
        <v>21</v>
      </c>
      <c r="AC122" s="114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16" t="s">
        <v>34</v>
      </c>
      <c r="AO122" s="116"/>
      <c r="AP122" s="116"/>
      <c r="AQ122" s="116"/>
      <c r="AR122" s="116"/>
      <c r="AS122" s="116"/>
      <c r="AT122" s="116"/>
      <c r="AU122" s="260"/>
      <c r="AV122" s="115"/>
      <c r="AX122" s="17">
        <f>SUM(Y122:AB122)</f>
        <v>60</v>
      </c>
      <c r="AY122" s="34">
        <f>AX122/H122</f>
        <v>10</v>
      </c>
      <c r="BA122" s="35">
        <f>K122+K123+M122</f>
        <v>1</v>
      </c>
      <c r="BB122" s="35">
        <f>S122+S123+U122</f>
        <v>1</v>
      </c>
    </row>
    <row r="123" spans="1:54" ht="20.100000000000001" customHeight="1" x14ac:dyDescent="0.25">
      <c r="A123" s="100"/>
      <c r="B123" s="243"/>
      <c r="C123" s="81"/>
      <c r="D123" s="150"/>
      <c r="E123" s="83"/>
      <c r="F123" s="83"/>
      <c r="G123" s="84"/>
      <c r="H123" s="83"/>
      <c r="I123" s="83"/>
      <c r="J123" s="85" t="s">
        <v>8</v>
      </c>
      <c r="K123" s="86">
        <v>0.25</v>
      </c>
      <c r="L123" s="85"/>
      <c r="M123" s="86"/>
      <c r="N123" s="87">
        <v>0.25</v>
      </c>
      <c r="O123" s="87"/>
      <c r="P123" s="88"/>
      <c r="Q123" s="89"/>
      <c r="R123" s="85" t="s">
        <v>82</v>
      </c>
      <c r="S123" s="86">
        <v>0.25</v>
      </c>
      <c r="T123" s="85"/>
      <c r="U123" s="135"/>
      <c r="V123" s="87">
        <v>0.25</v>
      </c>
      <c r="W123" s="87"/>
      <c r="X123" s="88"/>
      <c r="Y123" s="91"/>
      <c r="Z123" s="92"/>
      <c r="AA123" s="92"/>
      <c r="AB123" s="93"/>
      <c r="AC123" s="91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92" t="s">
        <v>34</v>
      </c>
      <c r="AO123" s="92"/>
      <c r="AP123" s="92"/>
      <c r="AQ123" s="92"/>
      <c r="AR123" s="92"/>
      <c r="AS123" s="92"/>
      <c r="AT123" s="92"/>
      <c r="AU123" s="263"/>
      <c r="AV123" s="93"/>
    </row>
    <row r="124" spans="1:54" ht="20.100000000000001" customHeight="1" x14ac:dyDescent="0.25">
      <c r="A124" s="98"/>
      <c r="B124" s="244"/>
      <c r="C124" s="161"/>
      <c r="D124" s="149" t="s">
        <v>863</v>
      </c>
      <c r="E124" s="71"/>
      <c r="F124" s="71" t="s">
        <v>964</v>
      </c>
      <c r="G124" s="72"/>
      <c r="H124" s="71">
        <v>6</v>
      </c>
      <c r="I124" s="71">
        <v>2</v>
      </c>
      <c r="J124" s="73"/>
      <c r="K124" s="74"/>
      <c r="L124" s="73"/>
      <c r="M124" s="74"/>
      <c r="N124" s="75"/>
      <c r="O124" s="75"/>
      <c r="P124" s="16"/>
      <c r="Q124" s="76"/>
      <c r="R124" s="73"/>
      <c r="S124" s="75"/>
      <c r="T124" s="73"/>
      <c r="U124" s="138"/>
      <c r="V124" s="75"/>
      <c r="W124" s="75"/>
      <c r="X124" s="113"/>
      <c r="Y124" s="114"/>
      <c r="Z124" s="79"/>
      <c r="AA124" s="79"/>
      <c r="AB124" s="139"/>
      <c r="AC124" s="78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79"/>
      <c r="AS124" s="131"/>
      <c r="AT124" s="79"/>
      <c r="AU124" s="139"/>
      <c r="AV124" s="80" t="s">
        <v>34</v>
      </c>
    </row>
    <row r="125" spans="1:54" ht="20.100000000000001" customHeight="1" x14ac:dyDescent="0.25">
      <c r="A125" s="98"/>
      <c r="B125" s="244"/>
      <c r="C125" s="161"/>
      <c r="D125" s="149"/>
      <c r="E125" s="71"/>
      <c r="F125" s="71"/>
      <c r="G125" s="72"/>
      <c r="H125" s="71"/>
      <c r="I125" s="71"/>
      <c r="J125" s="73"/>
      <c r="K125" s="74"/>
      <c r="L125" s="73"/>
      <c r="M125" s="74"/>
      <c r="N125" s="75"/>
      <c r="O125" s="75"/>
      <c r="P125" s="16"/>
      <c r="Q125" s="76"/>
      <c r="R125" s="73"/>
      <c r="S125" s="75"/>
      <c r="T125" s="73"/>
      <c r="U125" s="138"/>
      <c r="V125" s="75"/>
      <c r="W125" s="75"/>
      <c r="X125" s="72"/>
      <c r="Y125" s="78"/>
      <c r="Z125" s="79"/>
      <c r="AA125" s="79"/>
      <c r="AB125" s="139"/>
      <c r="AC125" s="78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79"/>
      <c r="AS125" s="131"/>
      <c r="AT125" s="79"/>
      <c r="AU125" s="139"/>
      <c r="AV125" s="80" t="s">
        <v>34</v>
      </c>
    </row>
    <row r="126" spans="1:54" ht="20.100000000000001" customHeight="1" x14ac:dyDescent="0.25">
      <c r="A126" s="99"/>
      <c r="B126" s="242"/>
      <c r="C126" s="104"/>
      <c r="D126" s="148" t="s">
        <v>864</v>
      </c>
      <c r="E126" s="106"/>
      <c r="F126" s="106" t="s">
        <v>965</v>
      </c>
      <c r="G126" s="113"/>
      <c r="H126" s="106">
        <v>3</v>
      </c>
      <c r="I126" s="106">
        <v>1</v>
      </c>
      <c r="J126" s="107"/>
      <c r="K126" s="108"/>
      <c r="L126" s="107"/>
      <c r="M126" s="108"/>
      <c r="N126" s="109"/>
      <c r="O126" s="109"/>
      <c r="P126" s="110"/>
      <c r="Q126" s="134"/>
      <c r="R126" s="107"/>
      <c r="S126" s="109"/>
      <c r="T126" s="107"/>
      <c r="U126" s="136"/>
      <c r="V126" s="109"/>
      <c r="W126" s="109"/>
      <c r="X126" s="113"/>
      <c r="Y126" s="114"/>
      <c r="Z126" s="116"/>
      <c r="AA126" s="116"/>
      <c r="AB126" s="260"/>
      <c r="AC126" s="114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16"/>
      <c r="AS126" s="132"/>
      <c r="AT126" s="116"/>
      <c r="AU126" s="260"/>
      <c r="AV126" s="115" t="s">
        <v>34</v>
      </c>
    </row>
    <row r="127" spans="1:54" ht="20.100000000000001" customHeight="1" x14ac:dyDescent="0.25">
      <c r="A127" s="100"/>
      <c r="B127" s="243"/>
      <c r="C127" s="81"/>
      <c r="D127" s="150"/>
      <c r="E127" s="83"/>
      <c r="F127" s="83"/>
      <c r="G127" s="84"/>
      <c r="H127" s="83"/>
      <c r="I127" s="83"/>
      <c r="J127" s="85"/>
      <c r="K127" s="86"/>
      <c r="L127" s="85"/>
      <c r="M127" s="86"/>
      <c r="N127" s="87"/>
      <c r="O127" s="87"/>
      <c r="P127" s="88"/>
      <c r="Q127" s="89"/>
      <c r="R127" s="85"/>
      <c r="S127" s="87"/>
      <c r="T127" s="85"/>
      <c r="U127" s="135"/>
      <c r="V127" s="87"/>
      <c r="W127" s="87"/>
      <c r="X127" s="84"/>
      <c r="Y127" s="91"/>
      <c r="Z127" s="92"/>
      <c r="AA127" s="92"/>
      <c r="AB127" s="263"/>
      <c r="AC127" s="91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92"/>
      <c r="AS127" s="133"/>
      <c r="AT127" s="92"/>
      <c r="AU127" s="263"/>
      <c r="AV127" s="93" t="s">
        <v>34</v>
      </c>
    </row>
    <row r="128" spans="1:54" ht="20.100000000000001" customHeight="1" x14ac:dyDescent="0.25">
      <c r="A128" s="98"/>
      <c r="B128" s="244"/>
      <c r="C128" s="161"/>
      <c r="D128" s="149" t="s">
        <v>865</v>
      </c>
      <c r="E128" s="71"/>
      <c r="F128" s="71"/>
      <c r="G128" s="72"/>
      <c r="H128" s="71">
        <v>3</v>
      </c>
      <c r="I128" s="71">
        <v>1</v>
      </c>
      <c r="J128" s="73"/>
      <c r="K128" s="74"/>
      <c r="L128" s="73"/>
      <c r="M128" s="74"/>
      <c r="N128" s="75"/>
      <c r="O128" s="75"/>
      <c r="P128" s="16"/>
      <c r="Q128" s="76"/>
      <c r="R128" s="73"/>
      <c r="S128" s="75"/>
      <c r="T128" s="73"/>
      <c r="U128" s="138"/>
      <c r="V128" s="75"/>
      <c r="W128" s="75"/>
      <c r="X128" s="72"/>
      <c r="Y128" s="78"/>
      <c r="Z128" s="79"/>
      <c r="AA128" s="79"/>
      <c r="AB128" s="139"/>
      <c r="AC128" s="78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  <c r="AR128" s="79"/>
      <c r="AS128" s="131"/>
      <c r="AT128" s="79"/>
      <c r="AU128" s="139"/>
      <c r="AV128" s="80" t="s">
        <v>596</v>
      </c>
    </row>
    <row r="129" spans="1:54" ht="20.100000000000001" customHeight="1" x14ac:dyDescent="0.25">
      <c r="A129" s="98"/>
      <c r="B129" s="244"/>
      <c r="C129" s="161"/>
      <c r="D129" s="149"/>
      <c r="E129" s="71"/>
      <c r="F129" s="71"/>
      <c r="G129" s="72"/>
      <c r="H129" s="71"/>
      <c r="I129" s="71"/>
      <c r="J129" s="73"/>
      <c r="K129" s="74"/>
      <c r="L129" s="73"/>
      <c r="M129" s="74"/>
      <c r="N129" s="75"/>
      <c r="O129" s="75"/>
      <c r="P129" s="16"/>
      <c r="Q129" s="76"/>
      <c r="R129" s="73"/>
      <c r="S129" s="75"/>
      <c r="T129" s="73"/>
      <c r="U129" s="138"/>
      <c r="V129" s="75"/>
      <c r="W129" s="75"/>
      <c r="X129" s="84"/>
      <c r="Y129" s="91"/>
      <c r="Z129" s="79"/>
      <c r="AA129" s="79"/>
      <c r="AB129" s="139"/>
      <c r="AC129" s="78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79"/>
      <c r="AS129" s="131"/>
      <c r="AT129" s="79"/>
      <c r="AU129" s="139"/>
      <c r="AV129" s="80" t="s">
        <v>596</v>
      </c>
    </row>
    <row r="130" spans="1:54" ht="20.100000000000001" customHeight="1" x14ac:dyDescent="0.25">
      <c r="A130" s="443"/>
      <c r="B130" s="273"/>
      <c r="C130" s="104"/>
      <c r="D130" s="148" t="s">
        <v>710</v>
      </c>
      <c r="E130" s="106" t="s">
        <v>913</v>
      </c>
      <c r="F130" s="106" t="s">
        <v>969</v>
      </c>
      <c r="G130" s="113" t="s">
        <v>34</v>
      </c>
      <c r="H130" s="106">
        <v>3</v>
      </c>
      <c r="I130" s="106">
        <v>1</v>
      </c>
      <c r="J130" s="107"/>
      <c r="K130" s="108"/>
      <c r="L130" s="107"/>
      <c r="M130" s="108"/>
      <c r="N130" s="109"/>
      <c r="O130" s="109"/>
      <c r="P130" s="110"/>
      <c r="Q130" s="134" t="s">
        <v>9</v>
      </c>
      <c r="R130" s="107"/>
      <c r="S130" s="111"/>
      <c r="T130" s="107"/>
      <c r="U130" s="136"/>
      <c r="V130" s="112"/>
      <c r="W130" s="109"/>
      <c r="X130" s="113"/>
      <c r="Y130" s="394">
        <f>Y131+Y133</f>
        <v>1.5</v>
      </c>
      <c r="Z130" s="394">
        <f>Z131+Z133</f>
        <v>0</v>
      </c>
      <c r="AA130" s="394">
        <f>AA131+AA133</f>
        <v>26.5</v>
      </c>
      <c r="AB130" s="394">
        <f>AB131+AB133</f>
        <v>0</v>
      </c>
      <c r="AC130" s="114" t="s">
        <v>596</v>
      </c>
      <c r="AD130" s="132"/>
      <c r="AE130" s="132" t="s">
        <v>596</v>
      </c>
      <c r="AF130" s="132"/>
      <c r="AG130" s="132"/>
      <c r="AH130" s="132"/>
      <c r="AI130" s="132" t="s">
        <v>596</v>
      </c>
      <c r="AJ130" s="132" t="s">
        <v>596</v>
      </c>
      <c r="AK130" s="132"/>
      <c r="AL130" s="132"/>
      <c r="AM130" s="132"/>
      <c r="AN130" s="132" t="s">
        <v>596</v>
      </c>
      <c r="AO130" s="132" t="s">
        <v>596</v>
      </c>
      <c r="AP130" s="132" t="s">
        <v>596</v>
      </c>
      <c r="AQ130" s="132"/>
      <c r="AR130" s="116"/>
      <c r="AS130" s="132" t="s">
        <v>596</v>
      </c>
      <c r="AT130" s="116"/>
      <c r="AU130" s="260" t="s">
        <v>596</v>
      </c>
      <c r="AV130" s="115"/>
      <c r="AX130" s="17">
        <f>AX131+AX133</f>
        <v>28</v>
      </c>
      <c r="AY130" s="34">
        <f>AX130/H130</f>
        <v>9.3333333333333339</v>
      </c>
    </row>
    <row r="131" spans="1:54" ht="20.100000000000001" customHeight="1" x14ac:dyDescent="0.25">
      <c r="A131" s="98" t="s">
        <v>600</v>
      </c>
      <c r="B131" s="244"/>
      <c r="C131" s="161"/>
      <c r="D131" s="147" t="s">
        <v>652</v>
      </c>
      <c r="E131" s="71"/>
      <c r="F131" s="71" t="s">
        <v>976</v>
      </c>
      <c r="G131" s="72"/>
      <c r="H131" s="71"/>
      <c r="I131" s="71"/>
      <c r="J131" s="73"/>
      <c r="K131" s="74"/>
      <c r="L131" s="73" t="s">
        <v>890</v>
      </c>
      <c r="M131" s="74"/>
      <c r="N131" s="75"/>
      <c r="O131" s="75"/>
      <c r="P131" s="16"/>
      <c r="Q131" s="76"/>
      <c r="R131" s="73" t="s">
        <v>890</v>
      </c>
      <c r="S131" s="138"/>
      <c r="T131" s="73"/>
      <c r="U131" s="138"/>
      <c r="V131" s="77"/>
      <c r="W131" s="75"/>
      <c r="X131" s="72"/>
      <c r="Y131" s="78"/>
      <c r="Z131" s="79"/>
      <c r="AA131" s="79">
        <v>22</v>
      </c>
      <c r="AB131" s="80"/>
      <c r="AC131" s="78" t="s">
        <v>596</v>
      </c>
      <c r="AD131" s="131"/>
      <c r="AE131" s="131" t="s">
        <v>596</v>
      </c>
      <c r="AF131" s="131"/>
      <c r="AG131" s="131"/>
      <c r="AH131" s="131"/>
      <c r="AI131" s="131" t="s">
        <v>596</v>
      </c>
      <c r="AJ131" s="131" t="s">
        <v>596</v>
      </c>
      <c r="AK131" s="131"/>
      <c r="AL131" s="131"/>
      <c r="AM131" s="131"/>
      <c r="AN131" s="131" t="s">
        <v>596</v>
      </c>
      <c r="AO131" s="131" t="s">
        <v>596</v>
      </c>
      <c r="AP131" s="131" t="s">
        <v>596</v>
      </c>
      <c r="AQ131" s="131"/>
      <c r="AR131" s="79"/>
      <c r="AS131" s="131" t="s">
        <v>596</v>
      </c>
      <c r="AT131" s="79"/>
      <c r="AU131" s="139" t="s">
        <v>596</v>
      </c>
      <c r="AV131" s="80"/>
      <c r="AX131" s="17">
        <f>SUM(Y131:AB131)</f>
        <v>22</v>
      </c>
    </row>
    <row r="132" spans="1:54" ht="20.100000000000001" customHeight="1" x14ac:dyDescent="0.25">
      <c r="A132" s="98"/>
      <c r="B132" s="244"/>
      <c r="C132" s="161"/>
      <c r="D132" s="147" t="s">
        <v>240</v>
      </c>
      <c r="E132" s="71"/>
      <c r="F132" s="71" t="s">
        <v>971</v>
      </c>
      <c r="G132" s="72"/>
      <c r="H132" s="71"/>
      <c r="I132" s="71"/>
      <c r="J132" s="73" t="s">
        <v>891</v>
      </c>
      <c r="K132" s="74">
        <v>6.25E-2</v>
      </c>
      <c r="L132" s="73"/>
      <c r="M132" s="74"/>
      <c r="N132" s="75"/>
      <c r="O132" s="75"/>
      <c r="P132" s="16"/>
      <c r="Q132" s="76"/>
      <c r="R132" s="73" t="s">
        <v>82</v>
      </c>
      <c r="S132" s="138">
        <v>6.25E-2</v>
      </c>
      <c r="T132" s="73" t="s">
        <v>34</v>
      </c>
      <c r="U132" s="138">
        <v>0.1875</v>
      </c>
      <c r="V132" s="77"/>
      <c r="W132" s="75"/>
      <c r="X132" s="72"/>
      <c r="Y132" s="78"/>
      <c r="Z132" s="79"/>
      <c r="AA132" s="79"/>
      <c r="AB132" s="80"/>
      <c r="AC132" s="78" t="s">
        <v>50</v>
      </c>
      <c r="AD132" s="131"/>
      <c r="AE132" s="131" t="s">
        <v>50</v>
      </c>
      <c r="AF132" s="131"/>
      <c r="AG132" s="131"/>
      <c r="AH132" s="131"/>
      <c r="AI132" s="131" t="s">
        <v>50</v>
      </c>
      <c r="AJ132" s="131" t="s">
        <v>50</v>
      </c>
      <c r="AK132" s="131"/>
      <c r="AL132" s="131"/>
      <c r="AM132" s="131"/>
      <c r="AN132" s="131" t="s">
        <v>50</v>
      </c>
      <c r="AO132" s="131" t="s">
        <v>50</v>
      </c>
      <c r="AP132" s="131" t="s">
        <v>50</v>
      </c>
      <c r="AQ132" s="131"/>
      <c r="AR132" s="79"/>
      <c r="AS132" s="131" t="s">
        <v>50</v>
      </c>
      <c r="AT132" s="79"/>
      <c r="AU132" s="139" t="s">
        <v>50</v>
      </c>
      <c r="AV132" s="80"/>
    </row>
    <row r="133" spans="1:54" ht="20.100000000000001" customHeight="1" x14ac:dyDescent="0.25">
      <c r="A133" s="158" t="s">
        <v>346</v>
      </c>
      <c r="B133" s="243"/>
      <c r="C133" s="317"/>
      <c r="D133" s="272" t="s">
        <v>240</v>
      </c>
      <c r="E133" s="83"/>
      <c r="F133" s="83"/>
      <c r="G133" s="84"/>
      <c r="H133" s="83"/>
      <c r="I133" s="83"/>
      <c r="J133" s="85" t="s">
        <v>34</v>
      </c>
      <c r="K133" s="86">
        <v>0.1875</v>
      </c>
      <c r="L133" s="85"/>
      <c r="M133" s="86"/>
      <c r="N133" s="87"/>
      <c r="O133" s="87"/>
      <c r="P133" s="88"/>
      <c r="Q133" s="89"/>
      <c r="R133" s="73" t="s">
        <v>9</v>
      </c>
      <c r="S133" s="135"/>
      <c r="T133" s="85"/>
      <c r="U133" s="135"/>
      <c r="V133" s="90"/>
      <c r="W133" s="87"/>
      <c r="X133" s="84"/>
      <c r="Y133" s="91">
        <v>1.5</v>
      </c>
      <c r="Z133" s="92"/>
      <c r="AA133" s="92">
        <v>4.5</v>
      </c>
      <c r="AB133" s="93"/>
      <c r="AC133" s="91" t="s">
        <v>50</v>
      </c>
      <c r="AD133" s="133"/>
      <c r="AE133" s="133" t="s">
        <v>50</v>
      </c>
      <c r="AF133" s="133"/>
      <c r="AG133" s="133"/>
      <c r="AH133" s="133"/>
      <c r="AI133" s="133" t="s">
        <v>50</v>
      </c>
      <c r="AJ133" s="133" t="s">
        <v>50</v>
      </c>
      <c r="AK133" s="133"/>
      <c r="AL133" s="133"/>
      <c r="AM133" s="133"/>
      <c r="AN133" s="133" t="s">
        <v>50</v>
      </c>
      <c r="AO133" s="133" t="s">
        <v>50</v>
      </c>
      <c r="AP133" s="133" t="s">
        <v>50</v>
      </c>
      <c r="AQ133" s="133"/>
      <c r="AR133" s="92"/>
      <c r="AS133" s="133" t="s">
        <v>50</v>
      </c>
      <c r="AT133" s="92"/>
      <c r="AU133" s="263" t="s">
        <v>50</v>
      </c>
      <c r="AV133" s="93"/>
      <c r="AW133" s="174"/>
      <c r="AX133" s="17">
        <f>SUM(Y133:AB133)</f>
        <v>6</v>
      </c>
      <c r="AY133" s="177"/>
      <c r="AZ133" s="16"/>
      <c r="BA133" s="178"/>
      <c r="BB133" s="178"/>
    </row>
    <row r="134" spans="1:54" ht="20.100000000000001" customHeight="1" x14ac:dyDescent="0.25">
      <c r="A134" s="443"/>
      <c r="B134" s="273"/>
      <c r="C134" s="104"/>
      <c r="D134" s="105" t="s">
        <v>649</v>
      </c>
      <c r="E134" s="106" t="s">
        <v>643</v>
      </c>
      <c r="F134" s="106" t="s">
        <v>977</v>
      </c>
      <c r="G134" s="106" t="s">
        <v>34</v>
      </c>
      <c r="H134" s="106">
        <v>3</v>
      </c>
      <c r="I134" s="106">
        <v>1</v>
      </c>
      <c r="J134" s="107"/>
      <c r="K134" s="108"/>
      <c r="L134" s="107"/>
      <c r="M134" s="108"/>
      <c r="N134" s="109"/>
      <c r="O134" s="109"/>
      <c r="P134" s="110" t="s">
        <v>41</v>
      </c>
      <c r="Q134" s="134" t="s">
        <v>9</v>
      </c>
      <c r="R134" s="107"/>
      <c r="S134" s="136"/>
      <c r="T134" s="107"/>
      <c r="U134" s="136"/>
      <c r="V134" s="112"/>
      <c r="W134" s="109"/>
      <c r="X134" s="113" t="s">
        <v>41</v>
      </c>
      <c r="Y134" s="394">
        <f>SUM(Y135:Y138)</f>
        <v>1.5</v>
      </c>
      <c r="Z134" s="394">
        <f t="shared" ref="Z134" si="0">SUM(Z135:Z138)</f>
        <v>0</v>
      </c>
      <c r="AA134" s="394">
        <f t="shared" ref="AA134" si="1">SUM(AA135:AA138)</f>
        <v>22.5</v>
      </c>
      <c r="AB134" s="394">
        <f t="shared" ref="AB134" si="2">SUM(AB135:AB138)</f>
        <v>0</v>
      </c>
      <c r="AC134" s="114"/>
      <c r="AD134" s="132" t="s">
        <v>599</v>
      </c>
      <c r="AE134" s="132"/>
      <c r="AF134" s="132"/>
      <c r="AG134" s="132"/>
      <c r="AH134" s="132"/>
      <c r="AI134" s="132"/>
      <c r="AJ134" s="132"/>
      <c r="AK134" s="132"/>
      <c r="AL134" s="132" t="s">
        <v>599</v>
      </c>
      <c r="AM134" s="132"/>
      <c r="AN134" s="116"/>
      <c r="AO134" s="116"/>
      <c r="AP134" s="116"/>
      <c r="AQ134" s="116"/>
      <c r="AR134" s="116"/>
      <c r="AS134" s="116"/>
      <c r="AT134" s="132" t="s">
        <v>599</v>
      </c>
      <c r="AU134" s="260"/>
      <c r="AV134" s="115"/>
      <c r="AW134" s="174"/>
      <c r="AX134" s="17">
        <f>AX135+AX138</f>
        <v>24</v>
      </c>
      <c r="AY134" s="34">
        <f>AX134/H134</f>
        <v>8</v>
      </c>
      <c r="BA134" s="35">
        <f>K135+K136+K138+M135+K137</f>
        <v>1</v>
      </c>
      <c r="BB134" s="35">
        <f>S135+S136+S138+U135+S137+U137</f>
        <v>1</v>
      </c>
    </row>
    <row r="135" spans="1:54" ht="20.100000000000001" customHeight="1" x14ac:dyDescent="0.25">
      <c r="A135" s="156" t="s">
        <v>372</v>
      </c>
      <c r="B135" s="225"/>
      <c r="C135" s="161"/>
      <c r="D135" s="147" t="s">
        <v>650</v>
      </c>
      <c r="E135" s="71"/>
      <c r="F135" s="71" t="s">
        <v>978</v>
      </c>
      <c r="G135" s="71"/>
      <c r="H135" s="71"/>
      <c r="I135" s="71"/>
      <c r="J135" s="73" t="s">
        <v>79</v>
      </c>
      <c r="K135" s="74">
        <v>0.375</v>
      </c>
      <c r="L135" s="73"/>
      <c r="M135" s="74"/>
      <c r="N135" s="75"/>
      <c r="O135" s="75"/>
      <c r="P135" s="16"/>
      <c r="Q135" s="76"/>
      <c r="R135" s="73" t="s">
        <v>82</v>
      </c>
      <c r="S135" s="74">
        <v>0.375</v>
      </c>
      <c r="T135" s="73" t="s">
        <v>34</v>
      </c>
      <c r="U135" s="74">
        <v>0.375</v>
      </c>
      <c r="V135" s="77"/>
      <c r="W135" s="75"/>
      <c r="X135" s="72"/>
      <c r="Y135" s="78"/>
      <c r="Z135" s="79"/>
      <c r="AA135" s="79">
        <v>18</v>
      </c>
      <c r="AB135" s="80"/>
      <c r="AC135" s="78"/>
      <c r="AD135" s="131" t="s">
        <v>599</v>
      </c>
      <c r="AE135" s="131"/>
      <c r="AF135" s="131"/>
      <c r="AG135" s="131"/>
      <c r="AH135" s="131"/>
      <c r="AI135" s="131"/>
      <c r="AJ135" s="131"/>
      <c r="AK135" s="131"/>
      <c r="AL135" s="131" t="s">
        <v>599</v>
      </c>
      <c r="AM135" s="131"/>
      <c r="AN135" s="79"/>
      <c r="AO135" s="79"/>
      <c r="AP135" s="79"/>
      <c r="AQ135" s="79"/>
      <c r="AR135" s="79"/>
      <c r="AS135" s="79"/>
      <c r="AT135" s="131" t="s">
        <v>599</v>
      </c>
      <c r="AU135" s="139"/>
      <c r="AV135" s="80"/>
      <c r="AW135" s="174"/>
      <c r="AX135" s="17">
        <f>SUM(Y135:AB135)</f>
        <v>18</v>
      </c>
    </row>
    <row r="136" spans="1:54" ht="20.100000000000001" customHeight="1" x14ac:dyDescent="0.25">
      <c r="A136" s="156"/>
      <c r="B136" s="225"/>
      <c r="C136" s="161"/>
      <c r="D136" s="147" t="s">
        <v>650</v>
      </c>
      <c r="E136" s="71"/>
      <c r="F136" s="71"/>
      <c r="G136" s="71"/>
      <c r="H136" s="71"/>
      <c r="I136" s="71"/>
      <c r="J136" s="73" t="s">
        <v>34</v>
      </c>
      <c r="K136" s="74">
        <v>0.375</v>
      </c>
      <c r="L136" s="73"/>
      <c r="M136" s="74"/>
      <c r="N136" s="75"/>
      <c r="O136" s="75"/>
      <c r="P136" s="16"/>
      <c r="Q136" s="76"/>
      <c r="R136" s="73" t="s">
        <v>9</v>
      </c>
      <c r="S136" s="297"/>
      <c r="T136" s="73"/>
      <c r="U136" s="138"/>
      <c r="V136" s="77"/>
      <c r="W136" s="75"/>
      <c r="X136" s="72"/>
      <c r="Y136" s="78"/>
      <c r="Z136" s="79"/>
      <c r="AA136" s="79"/>
      <c r="AB136" s="80"/>
      <c r="AC136" s="78"/>
      <c r="AD136" s="131" t="s">
        <v>599</v>
      </c>
      <c r="AE136" s="131"/>
      <c r="AF136" s="131"/>
      <c r="AG136" s="131"/>
      <c r="AH136" s="131"/>
      <c r="AI136" s="131"/>
      <c r="AJ136" s="131"/>
      <c r="AK136" s="131"/>
      <c r="AL136" s="131" t="s">
        <v>599</v>
      </c>
      <c r="AM136" s="131"/>
      <c r="AN136" s="79"/>
      <c r="AO136" s="79"/>
      <c r="AP136" s="79"/>
      <c r="AQ136" s="79"/>
      <c r="AR136" s="79"/>
      <c r="AS136" s="79"/>
      <c r="AT136" s="131" t="s">
        <v>599</v>
      </c>
      <c r="AU136" s="139"/>
      <c r="AV136" s="80"/>
      <c r="AW136" s="174"/>
    </row>
    <row r="137" spans="1:54" ht="20.100000000000001" customHeight="1" x14ac:dyDescent="0.25">
      <c r="A137" s="156"/>
      <c r="B137" s="225"/>
      <c r="C137" s="161"/>
      <c r="D137" s="147" t="s">
        <v>240</v>
      </c>
      <c r="E137" s="71"/>
      <c r="F137" s="71" t="s">
        <v>971</v>
      </c>
      <c r="G137" s="71"/>
      <c r="H137" s="71"/>
      <c r="I137" s="71"/>
      <c r="J137" s="73" t="s">
        <v>891</v>
      </c>
      <c r="K137" s="74">
        <v>6.25E-2</v>
      </c>
      <c r="L137" s="73"/>
      <c r="M137" s="74"/>
      <c r="N137" s="75"/>
      <c r="O137" s="75"/>
      <c r="P137" s="16"/>
      <c r="Q137" s="76"/>
      <c r="R137" s="73" t="s">
        <v>82</v>
      </c>
      <c r="S137" s="138">
        <v>6.25E-2</v>
      </c>
      <c r="T137" s="73" t="s">
        <v>34</v>
      </c>
      <c r="U137" s="138">
        <v>0.1875</v>
      </c>
      <c r="V137" s="77"/>
      <c r="W137" s="75"/>
      <c r="X137" s="72"/>
      <c r="Y137" s="78"/>
      <c r="Z137" s="79"/>
      <c r="AA137" s="79"/>
      <c r="AB137" s="80"/>
      <c r="AC137" s="78"/>
      <c r="AD137" s="131" t="s">
        <v>50</v>
      </c>
      <c r="AE137" s="131"/>
      <c r="AF137" s="131"/>
      <c r="AG137" s="131"/>
      <c r="AH137" s="131"/>
      <c r="AI137" s="131"/>
      <c r="AJ137" s="131"/>
      <c r="AK137" s="131"/>
      <c r="AL137" s="131" t="s">
        <v>50</v>
      </c>
      <c r="AM137" s="131"/>
      <c r="AN137" s="79"/>
      <c r="AO137" s="79"/>
      <c r="AP137" s="79"/>
      <c r="AQ137" s="79"/>
      <c r="AR137" s="79"/>
      <c r="AS137" s="79"/>
      <c r="AT137" s="131" t="s">
        <v>50</v>
      </c>
      <c r="AU137" s="139"/>
      <c r="AV137" s="80"/>
      <c r="AW137" s="174"/>
    </row>
    <row r="138" spans="1:54" ht="20.100000000000001" customHeight="1" x14ac:dyDescent="0.25">
      <c r="A138" s="158" t="s">
        <v>346</v>
      </c>
      <c r="B138" s="241"/>
      <c r="C138" s="81"/>
      <c r="D138" s="272" t="s">
        <v>240</v>
      </c>
      <c r="E138" s="83"/>
      <c r="F138" s="83"/>
      <c r="G138" s="83"/>
      <c r="H138" s="83"/>
      <c r="I138" s="83"/>
      <c r="J138" s="85" t="s">
        <v>34</v>
      </c>
      <c r="K138" s="86">
        <v>0.1875</v>
      </c>
      <c r="L138" s="85"/>
      <c r="M138" s="86"/>
      <c r="N138" s="87"/>
      <c r="O138" s="87"/>
      <c r="P138" s="88"/>
      <c r="Q138" s="89"/>
      <c r="R138" s="73" t="s">
        <v>9</v>
      </c>
      <c r="S138" s="135"/>
      <c r="T138" s="85"/>
      <c r="U138" s="135"/>
      <c r="V138" s="90"/>
      <c r="W138" s="87"/>
      <c r="X138" s="84"/>
      <c r="Y138" s="91">
        <v>1.5</v>
      </c>
      <c r="Z138" s="92"/>
      <c r="AA138" s="92">
        <v>4.5</v>
      </c>
      <c r="AB138" s="93"/>
      <c r="AC138" s="91"/>
      <c r="AD138" s="133" t="s">
        <v>50</v>
      </c>
      <c r="AE138" s="133"/>
      <c r="AF138" s="133"/>
      <c r="AG138" s="133"/>
      <c r="AH138" s="133"/>
      <c r="AI138" s="133"/>
      <c r="AJ138" s="133"/>
      <c r="AK138" s="133"/>
      <c r="AL138" s="133" t="s">
        <v>50</v>
      </c>
      <c r="AM138" s="133"/>
      <c r="AN138" s="92"/>
      <c r="AO138" s="92"/>
      <c r="AP138" s="92"/>
      <c r="AQ138" s="92"/>
      <c r="AR138" s="92"/>
      <c r="AS138" s="92"/>
      <c r="AT138" s="133" t="s">
        <v>50</v>
      </c>
      <c r="AU138" s="263"/>
      <c r="AV138" s="93"/>
      <c r="AW138" s="174"/>
      <c r="AX138" s="17">
        <f>SUM(Y138:AB138)</f>
        <v>6</v>
      </c>
      <c r="AY138" s="177"/>
      <c r="AZ138" s="16"/>
      <c r="BA138" s="178"/>
      <c r="BB138" s="178"/>
    </row>
    <row r="139" spans="1:54" ht="20.100000000000001" customHeight="1" x14ac:dyDescent="0.25">
      <c r="A139" s="156"/>
      <c r="B139" s="225"/>
      <c r="C139" s="161"/>
      <c r="D139" s="105" t="s">
        <v>821</v>
      </c>
      <c r="E139" s="106"/>
      <c r="F139" s="106"/>
      <c r="G139" s="106" t="s">
        <v>34</v>
      </c>
      <c r="H139" s="106">
        <v>3</v>
      </c>
      <c r="I139" s="106">
        <v>1</v>
      </c>
      <c r="J139" s="107"/>
      <c r="K139" s="108"/>
      <c r="L139" s="107"/>
      <c r="M139" s="108"/>
      <c r="N139" s="109"/>
      <c r="O139" s="109"/>
      <c r="P139" s="110" t="s">
        <v>41</v>
      </c>
      <c r="Q139" s="134" t="s">
        <v>9</v>
      </c>
      <c r="R139" s="107"/>
      <c r="S139" s="136"/>
      <c r="T139" s="107"/>
      <c r="U139" s="136"/>
      <c r="V139" s="112"/>
      <c r="W139" s="109"/>
      <c r="X139" s="113" t="s">
        <v>41</v>
      </c>
      <c r="Y139" s="394">
        <f>SUM(Y140:Y144)</f>
        <v>1.5</v>
      </c>
      <c r="Z139" s="394">
        <f>SUM(Z140:Z144)</f>
        <v>0</v>
      </c>
      <c r="AA139" s="394">
        <f>SUM(AA140:AA144)</f>
        <v>19.5</v>
      </c>
      <c r="AB139" s="394">
        <f>SUM(AB140:AB144)</f>
        <v>8</v>
      </c>
      <c r="AC139" s="114"/>
      <c r="AD139" s="132"/>
      <c r="AE139" s="132"/>
      <c r="AF139" s="132"/>
      <c r="AG139" s="132"/>
      <c r="AH139" s="132"/>
      <c r="AI139" s="132"/>
      <c r="AJ139" s="132"/>
      <c r="AK139" s="132" t="s">
        <v>596</v>
      </c>
      <c r="AL139" s="132"/>
      <c r="AM139" s="132"/>
      <c r="AN139" s="116"/>
      <c r="AO139" s="116"/>
      <c r="AP139" s="116"/>
      <c r="AQ139" s="116"/>
      <c r="AR139" s="116"/>
      <c r="AS139" s="116"/>
      <c r="AT139" s="116"/>
      <c r="AU139" s="260"/>
      <c r="AV139" s="115"/>
      <c r="AW139" s="174"/>
      <c r="AX139" s="17">
        <f>AX140+AX144</f>
        <v>14</v>
      </c>
      <c r="AY139" s="34">
        <f>AX139/H139</f>
        <v>4.666666666666667</v>
      </c>
      <c r="BA139" s="35">
        <f>K140+K141+K142+K144+M140+K143</f>
        <v>1</v>
      </c>
      <c r="BB139" s="35">
        <f>S140+S142+S144+U140+U142+S141+S143+U141+U143</f>
        <v>1</v>
      </c>
    </row>
    <row r="140" spans="1:54" ht="20.100000000000001" customHeight="1" x14ac:dyDescent="0.25">
      <c r="A140" s="156" t="s">
        <v>811</v>
      </c>
      <c r="B140" s="225"/>
      <c r="C140" s="161"/>
      <c r="D140" s="147" t="s">
        <v>651</v>
      </c>
      <c r="E140" s="71"/>
      <c r="F140" s="71"/>
      <c r="G140" s="71"/>
      <c r="H140" s="71"/>
      <c r="I140" s="71"/>
      <c r="J140" s="73" t="s">
        <v>148</v>
      </c>
      <c r="K140" s="74">
        <v>0.25</v>
      </c>
      <c r="L140" s="73"/>
      <c r="M140" s="74"/>
      <c r="N140" s="75"/>
      <c r="O140" s="75"/>
      <c r="P140" s="16"/>
      <c r="Q140" s="76"/>
      <c r="R140" s="73" t="s">
        <v>82</v>
      </c>
      <c r="S140" s="138">
        <v>0.25</v>
      </c>
      <c r="T140" s="73"/>
      <c r="U140" s="138"/>
      <c r="V140" s="77"/>
      <c r="W140" s="75"/>
      <c r="X140" s="72"/>
      <c r="Y140" s="78"/>
      <c r="Z140" s="79"/>
      <c r="AA140" s="79"/>
      <c r="AB140" s="80">
        <v>8</v>
      </c>
      <c r="AC140" s="78"/>
      <c r="AD140" s="131"/>
      <c r="AE140" s="131"/>
      <c r="AF140" s="131"/>
      <c r="AG140" s="131"/>
      <c r="AH140" s="131"/>
      <c r="AI140" s="131"/>
      <c r="AJ140" s="131"/>
      <c r="AK140" s="131" t="s">
        <v>596</v>
      </c>
      <c r="AL140" s="131"/>
      <c r="AM140" s="131"/>
      <c r="AN140" s="79"/>
      <c r="AO140" s="79"/>
      <c r="AP140" s="79"/>
      <c r="AQ140" s="79"/>
      <c r="AR140" s="79"/>
      <c r="AS140" s="79"/>
      <c r="AT140" s="79"/>
      <c r="AU140" s="139"/>
      <c r="AV140" s="80"/>
      <c r="AW140" s="174"/>
      <c r="AX140" s="17">
        <f>SUM(Y140:AB140)</f>
        <v>8</v>
      </c>
    </row>
    <row r="141" spans="1:54" ht="20.100000000000001" customHeight="1" x14ac:dyDescent="0.25">
      <c r="A141" s="156"/>
      <c r="B141" s="225"/>
      <c r="C141" s="161"/>
      <c r="D141" s="147" t="s">
        <v>822</v>
      </c>
      <c r="E141" s="71"/>
      <c r="F141" s="71"/>
      <c r="G141" s="71"/>
      <c r="H141" s="71"/>
      <c r="I141" s="71"/>
      <c r="J141" s="76" t="s">
        <v>819</v>
      </c>
      <c r="K141" s="75">
        <v>0.25</v>
      </c>
      <c r="L141" s="76"/>
      <c r="M141" s="74"/>
      <c r="N141" s="75"/>
      <c r="O141" s="75"/>
      <c r="P141" s="16"/>
      <c r="Q141" s="76"/>
      <c r="R141" s="76" t="s">
        <v>82</v>
      </c>
      <c r="S141" s="74">
        <v>0.25</v>
      </c>
      <c r="T141" s="16" t="s">
        <v>34</v>
      </c>
      <c r="U141" s="74">
        <v>0.25</v>
      </c>
      <c r="V141" s="77"/>
      <c r="W141" s="75"/>
      <c r="X141" s="72"/>
      <c r="Y141" s="131"/>
      <c r="Z141" s="79"/>
      <c r="AA141" s="79">
        <v>15</v>
      </c>
      <c r="AB141" s="80"/>
      <c r="AC141" s="78"/>
      <c r="AD141" s="131"/>
      <c r="AE141" s="131"/>
      <c r="AF141" s="131"/>
      <c r="AG141" s="131"/>
      <c r="AH141" s="131"/>
      <c r="AI141" s="131"/>
      <c r="AJ141" s="131"/>
      <c r="AK141" s="131" t="s">
        <v>599</v>
      </c>
      <c r="AL141" s="131"/>
      <c r="AM141" s="131"/>
      <c r="AN141" s="79"/>
      <c r="AO141" s="79"/>
      <c r="AP141" s="79"/>
      <c r="AQ141" s="79"/>
      <c r="AR141" s="79"/>
      <c r="AS141" s="79"/>
      <c r="AT141" s="79"/>
      <c r="AU141" s="139"/>
      <c r="AV141" s="80"/>
      <c r="AW141" s="174"/>
    </row>
    <row r="142" spans="1:54" ht="20.100000000000001" customHeight="1" x14ac:dyDescent="0.25">
      <c r="A142" s="156"/>
      <c r="B142" s="225"/>
      <c r="C142" s="161"/>
      <c r="D142" s="147" t="s">
        <v>822</v>
      </c>
      <c r="E142" s="71"/>
      <c r="F142" s="71"/>
      <c r="G142" s="71"/>
      <c r="H142" s="71"/>
      <c r="I142" s="71"/>
      <c r="J142" s="318" t="s">
        <v>79</v>
      </c>
      <c r="K142" s="319">
        <v>0.25</v>
      </c>
      <c r="L142" s="320"/>
      <c r="M142" s="74"/>
      <c r="N142" s="321"/>
      <c r="O142" s="321"/>
      <c r="P142" s="321"/>
      <c r="Q142" s="322"/>
      <c r="R142" s="76" t="s">
        <v>9</v>
      </c>
      <c r="S142" s="74"/>
      <c r="T142" s="323"/>
      <c r="U142" s="324"/>
      <c r="V142" s="325"/>
      <c r="W142" s="319"/>
      <c r="X142" s="326"/>
      <c r="Y142" s="131"/>
      <c r="Z142" s="79"/>
      <c r="AA142" s="79"/>
      <c r="AB142" s="80"/>
      <c r="AC142" s="78"/>
      <c r="AD142" s="131"/>
      <c r="AE142" s="131"/>
      <c r="AF142" s="131"/>
      <c r="AG142" s="131"/>
      <c r="AH142" s="131"/>
      <c r="AI142" s="131"/>
      <c r="AJ142" s="131"/>
      <c r="AK142" s="131" t="s">
        <v>599</v>
      </c>
      <c r="AL142" s="131"/>
      <c r="AM142" s="131"/>
      <c r="AN142" s="79"/>
      <c r="AO142" s="79"/>
      <c r="AP142" s="79"/>
      <c r="AQ142" s="79"/>
      <c r="AR142" s="79"/>
      <c r="AS142" s="79"/>
      <c r="AT142" s="79"/>
      <c r="AU142" s="139"/>
      <c r="AV142" s="80"/>
      <c r="AW142" s="174"/>
    </row>
    <row r="143" spans="1:54" ht="20.100000000000001" customHeight="1" x14ac:dyDescent="0.25">
      <c r="A143" s="156"/>
      <c r="B143" s="225"/>
      <c r="C143" s="161"/>
      <c r="D143" s="147" t="s">
        <v>240</v>
      </c>
      <c r="E143" s="71"/>
      <c r="F143" s="71"/>
      <c r="G143" s="71"/>
      <c r="H143" s="71"/>
      <c r="I143" s="71"/>
      <c r="J143" s="73" t="s">
        <v>891</v>
      </c>
      <c r="K143" s="74">
        <v>6.25E-2</v>
      </c>
      <c r="L143" s="73"/>
      <c r="M143" s="74"/>
      <c r="N143" s="75"/>
      <c r="O143" s="75"/>
      <c r="P143" s="16"/>
      <c r="Q143" s="76"/>
      <c r="R143" s="73" t="s">
        <v>82</v>
      </c>
      <c r="S143" s="138">
        <v>6.25E-2</v>
      </c>
      <c r="T143" s="73" t="s">
        <v>34</v>
      </c>
      <c r="U143" s="138">
        <v>0.1875</v>
      </c>
      <c r="V143" s="325"/>
      <c r="W143" s="319"/>
      <c r="X143" s="326"/>
      <c r="Y143" s="131"/>
      <c r="Z143" s="79"/>
      <c r="AA143" s="79"/>
      <c r="AB143" s="80"/>
      <c r="AC143" s="78"/>
      <c r="AD143" s="131"/>
      <c r="AE143" s="131"/>
      <c r="AF143" s="131"/>
      <c r="AG143" s="131"/>
      <c r="AH143" s="131"/>
      <c r="AI143" s="131"/>
      <c r="AJ143" s="131"/>
      <c r="AK143" s="131" t="s">
        <v>50</v>
      </c>
      <c r="AL143" s="131"/>
      <c r="AM143" s="131"/>
      <c r="AN143" s="79"/>
      <c r="AO143" s="79"/>
      <c r="AP143" s="79"/>
      <c r="AQ143" s="79"/>
      <c r="AR143" s="79"/>
      <c r="AS143" s="79"/>
      <c r="AT143" s="79"/>
      <c r="AU143" s="139"/>
      <c r="AV143" s="80"/>
      <c r="AW143" s="174"/>
    </row>
    <row r="144" spans="1:54" ht="20.100000000000001" customHeight="1" x14ac:dyDescent="0.25">
      <c r="A144" s="158" t="s">
        <v>346</v>
      </c>
      <c r="B144" s="241"/>
      <c r="C144" s="81"/>
      <c r="D144" s="272" t="s">
        <v>240</v>
      </c>
      <c r="E144" s="83"/>
      <c r="F144" s="83"/>
      <c r="G144" s="83"/>
      <c r="H144" s="83"/>
      <c r="I144" s="83"/>
      <c r="J144" s="85" t="s">
        <v>34</v>
      </c>
      <c r="K144" s="86">
        <v>0.1875</v>
      </c>
      <c r="L144" s="85"/>
      <c r="M144" s="86"/>
      <c r="N144" s="87"/>
      <c r="O144" s="87"/>
      <c r="P144" s="88"/>
      <c r="Q144" s="89"/>
      <c r="R144" s="73" t="s">
        <v>9</v>
      </c>
      <c r="S144" s="135"/>
      <c r="T144" s="85"/>
      <c r="U144" s="135"/>
      <c r="V144" s="90"/>
      <c r="W144" s="87"/>
      <c r="X144" s="84"/>
      <c r="Y144" s="91">
        <v>1.5</v>
      </c>
      <c r="Z144" s="92"/>
      <c r="AA144" s="92">
        <v>4.5</v>
      </c>
      <c r="AB144" s="93"/>
      <c r="AC144" s="91"/>
      <c r="AD144" s="133"/>
      <c r="AE144" s="133"/>
      <c r="AF144" s="133"/>
      <c r="AG144" s="133"/>
      <c r="AH144" s="133"/>
      <c r="AI144" s="133"/>
      <c r="AJ144" s="133"/>
      <c r="AK144" s="133" t="s">
        <v>50</v>
      </c>
      <c r="AL144" s="133"/>
      <c r="AM144" s="133"/>
      <c r="AN144" s="92"/>
      <c r="AO144" s="92"/>
      <c r="AP144" s="92"/>
      <c r="AQ144" s="92"/>
      <c r="AR144" s="92"/>
      <c r="AS144" s="92"/>
      <c r="AT144" s="92"/>
      <c r="AU144" s="263"/>
      <c r="AV144" s="93"/>
      <c r="AW144" s="174"/>
      <c r="AX144" s="17">
        <f>SUM(Y144:AB144)</f>
        <v>6</v>
      </c>
      <c r="AY144" s="177"/>
      <c r="AZ144" s="16"/>
      <c r="BA144" s="178"/>
      <c r="BB144" s="178"/>
    </row>
    <row r="145" spans="1:54" ht="20.100000000000001" customHeight="1" x14ac:dyDescent="0.25">
      <c r="A145" s="156"/>
      <c r="B145" s="225"/>
      <c r="C145" s="161"/>
      <c r="D145" s="70" t="s">
        <v>886</v>
      </c>
      <c r="E145" s="71"/>
      <c r="F145" s="71"/>
      <c r="G145" s="71" t="s">
        <v>34</v>
      </c>
      <c r="H145" s="106">
        <v>3</v>
      </c>
      <c r="I145" s="106">
        <v>1</v>
      </c>
      <c r="J145" s="73"/>
      <c r="K145" s="74"/>
      <c r="L145" s="73"/>
      <c r="M145" s="74"/>
      <c r="N145" s="75"/>
      <c r="O145" s="75"/>
      <c r="P145" s="16" t="s">
        <v>41</v>
      </c>
      <c r="Q145" s="76" t="s">
        <v>9</v>
      </c>
      <c r="R145" s="73"/>
      <c r="S145" s="138"/>
      <c r="T145" s="73"/>
      <c r="U145" s="138"/>
      <c r="V145" s="77"/>
      <c r="W145" s="75"/>
      <c r="X145" s="72" t="s">
        <v>41</v>
      </c>
      <c r="Y145" s="394">
        <f>SUM(Y146:Y148)/2</f>
        <v>0.75</v>
      </c>
      <c r="Z145" s="394">
        <f t="shared" ref="Z145:AB145" si="3">SUM(Z146:Z148)/2</f>
        <v>0</v>
      </c>
      <c r="AA145" s="394">
        <f t="shared" si="3"/>
        <v>17</v>
      </c>
      <c r="AB145" s="394">
        <f t="shared" si="3"/>
        <v>0</v>
      </c>
      <c r="AC145" s="78"/>
      <c r="AD145" s="131"/>
      <c r="AE145" s="131"/>
      <c r="AF145" s="131"/>
      <c r="AG145" s="131"/>
      <c r="AH145" s="131" t="s">
        <v>596</v>
      </c>
      <c r="AI145" s="131"/>
      <c r="AJ145" s="131"/>
      <c r="AK145" s="131"/>
      <c r="AL145" s="131"/>
      <c r="AM145" s="131"/>
      <c r="AN145" s="79"/>
      <c r="AO145" s="79"/>
      <c r="AP145" s="79"/>
      <c r="AQ145" s="131"/>
      <c r="AR145" s="79"/>
      <c r="AS145" s="79"/>
      <c r="AT145" s="79"/>
      <c r="AU145" s="139"/>
      <c r="AV145" s="80"/>
      <c r="AW145" s="174"/>
      <c r="AX145" s="17">
        <f>(AX146+AX148)/2</f>
        <v>17.75</v>
      </c>
      <c r="AY145" s="34">
        <f>AX145/H145</f>
        <v>5.916666666666667</v>
      </c>
      <c r="BA145" s="35">
        <f>K146+K147+K148+M146</f>
        <v>1</v>
      </c>
      <c r="BB145" s="35">
        <f>S146+S147+S148+U146</f>
        <v>1</v>
      </c>
    </row>
    <row r="146" spans="1:54" ht="20.100000000000001" customHeight="1" x14ac:dyDescent="0.25">
      <c r="A146" s="156" t="s">
        <v>818</v>
      </c>
      <c r="B146" s="225"/>
      <c r="C146" s="161"/>
      <c r="D146" s="147" t="s">
        <v>892</v>
      </c>
      <c r="E146" s="71"/>
      <c r="F146" s="71"/>
      <c r="G146" s="71"/>
      <c r="H146" s="71"/>
      <c r="I146" s="71"/>
      <c r="J146" s="73" t="s">
        <v>820</v>
      </c>
      <c r="K146" s="74">
        <v>0.5</v>
      </c>
      <c r="L146" s="73"/>
      <c r="M146" s="74"/>
      <c r="N146" s="75"/>
      <c r="O146" s="75"/>
      <c r="P146" s="16"/>
      <c r="Q146" s="76"/>
      <c r="R146" s="73" t="s">
        <v>82</v>
      </c>
      <c r="S146" s="138">
        <v>0.5</v>
      </c>
      <c r="T146" s="73" t="s">
        <v>34</v>
      </c>
      <c r="U146" s="138">
        <v>0.5</v>
      </c>
      <c r="V146" s="77"/>
      <c r="W146" s="75"/>
      <c r="X146" s="72"/>
      <c r="Y146" s="78">
        <v>1.5</v>
      </c>
      <c r="Z146" s="79"/>
      <c r="AA146" s="79">
        <v>12</v>
      </c>
      <c r="AB146" s="80"/>
      <c r="AC146" s="78"/>
      <c r="AD146" s="131"/>
      <c r="AE146" s="131"/>
      <c r="AF146" s="131"/>
      <c r="AG146" s="131"/>
      <c r="AH146" s="131" t="s">
        <v>596</v>
      </c>
      <c r="AI146" s="131"/>
      <c r="AJ146" s="131"/>
      <c r="AK146" s="131"/>
      <c r="AL146" s="131"/>
      <c r="AM146" s="131"/>
      <c r="AN146" s="79"/>
      <c r="AO146" s="79"/>
      <c r="AP146" s="79"/>
      <c r="AQ146" s="131"/>
      <c r="AR146" s="79"/>
      <c r="AS146" s="79"/>
      <c r="AT146" s="79"/>
      <c r="AU146" s="139"/>
      <c r="AV146" s="80"/>
      <c r="AW146" s="174"/>
      <c r="AX146" s="17">
        <f>SUM(Y146:AB146)</f>
        <v>13.5</v>
      </c>
    </row>
    <row r="147" spans="1:54" ht="20.100000000000001" customHeight="1" x14ac:dyDescent="0.25">
      <c r="A147" s="156"/>
      <c r="B147" s="225"/>
      <c r="C147" s="161"/>
      <c r="D147" s="147" t="s">
        <v>892</v>
      </c>
      <c r="E147" s="71"/>
      <c r="F147" s="71"/>
      <c r="G147" s="71"/>
      <c r="H147" s="71"/>
      <c r="I147" s="71"/>
      <c r="J147" s="73" t="s">
        <v>34</v>
      </c>
      <c r="K147" s="74">
        <v>0.5</v>
      </c>
      <c r="L147" s="73"/>
      <c r="M147" s="74"/>
      <c r="N147" s="75"/>
      <c r="O147" s="75"/>
      <c r="P147" s="16"/>
      <c r="Q147" s="76"/>
      <c r="R147" s="73" t="s">
        <v>9</v>
      </c>
      <c r="S147" s="138"/>
      <c r="T147" s="73"/>
      <c r="U147" s="138"/>
      <c r="V147" s="77"/>
      <c r="W147" s="75"/>
      <c r="X147" s="72"/>
      <c r="Y147" s="78"/>
      <c r="Z147" s="79"/>
      <c r="AA147" s="327"/>
      <c r="AB147" s="80"/>
      <c r="AC147" s="78"/>
      <c r="AD147" s="131"/>
      <c r="AE147" s="131"/>
      <c r="AF147" s="131"/>
      <c r="AG147" s="131"/>
      <c r="AH147" s="131" t="s">
        <v>50</v>
      </c>
      <c r="AI147" s="131"/>
      <c r="AJ147" s="131"/>
      <c r="AK147" s="131"/>
      <c r="AL147" s="131"/>
      <c r="AM147" s="131"/>
      <c r="AN147" s="79"/>
      <c r="AO147" s="79"/>
      <c r="AP147" s="79"/>
      <c r="AQ147" s="131"/>
      <c r="AR147" s="79"/>
      <c r="AS147" s="79"/>
      <c r="AT147" s="79"/>
      <c r="AU147" s="139"/>
      <c r="AV147" s="80"/>
      <c r="AW147" s="174"/>
    </row>
    <row r="148" spans="1:54" ht="20.100000000000001" customHeight="1" thickBot="1" x14ac:dyDescent="0.3">
      <c r="A148" s="444" t="s">
        <v>600</v>
      </c>
      <c r="B148" s="391"/>
      <c r="C148" s="276"/>
      <c r="D148" s="328" t="s">
        <v>652</v>
      </c>
      <c r="E148" s="30"/>
      <c r="F148" s="30"/>
      <c r="G148" s="30"/>
      <c r="H148" s="30"/>
      <c r="I148" s="30"/>
      <c r="J148" s="278"/>
      <c r="K148" s="279"/>
      <c r="L148" s="278" t="s">
        <v>81</v>
      </c>
      <c r="M148" s="279"/>
      <c r="N148" s="31"/>
      <c r="O148" s="31"/>
      <c r="P148" s="414"/>
      <c r="Q148" s="415"/>
      <c r="R148" s="278" t="s">
        <v>81</v>
      </c>
      <c r="S148" s="281"/>
      <c r="T148" s="278"/>
      <c r="U148" s="281"/>
      <c r="V148" s="282"/>
      <c r="W148" s="31"/>
      <c r="X148" s="416"/>
      <c r="Y148" s="283"/>
      <c r="Z148" s="284"/>
      <c r="AA148" s="284">
        <v>22</v>
      </c>
      <c r="AB148" s="285"/>
      <c r="AC148" s="283"/>
      <c r="AD148" s="329"/>
      <c r="AE148" s="329"/>
      <c r="AF148" s="329"/>
      <c r="AG148" s="329"/>
      <c r="AH148" s="329" t="s">
        <v>50</v>
      </c>
      <c r="AI148" s="329"/>
      <c r="AJ148" s="329"/>
      <c r="AK148" s="329"/>
      <c r="AL148" s="329"/>
      <c r="AM148" s="329"/>
      <c r="AN148" s="284"/>
      <c r="AO148" s="284"/>
      <c r="AP148" s="284"/>
      <c r="AQ148" s="329"/>
      <c r="AR148" s="284"/>
      <c r="AS148" s="284"/>
      <c r="AT148" s="284"/>
      <c r="AU148" s="407"/>
      <c r="AV148" s="285"/>
      <c r="AW148" s="174"/>
      <c r="AX148" s="17">
        <f>SUM(Y148:AB148)</f>
        <v>22</v>
      </c>
      <c r="AY148" s="177"/>
      <c r="AZ148" s="16"/>
      <c r="BA148" s="178"/>
      <c r="BB148" s="178"/>
    </row>
    <row r="149" spans="1:54" ht="20.100000000000001" customHeight="1" x14ac:dyDescent="0.25">
      <c r="A149" s="156"/>
      <c r="B149" s="225"/>
      <c r="C149" s="161"/>
      <c r="D149" s="70" t="s">
        <v>885</v>
      </c>
      <c r="E149" s="71"/>
      <c r="F149" s="71"/>
      <c r="G149" s="71" t="s">
        <v>34</v>
      </c>
      <c r="H149" s="106">
        <v>3</v>
      </c>
      <c r="I149" s="106">
        <v>1</v>
      </c>
      <c r="J149" s="73"/>
      <c r="K149" s="74"/>
      <c r="L149" s="73"/>
      <c r="M149" s="74"/>
      <c r="N149" s="75"/>
      <c r="O149" s="75"/>
      <c r="P149" s="16" t="s">
        <v>41</v>
      </c>
      <c r="Q149" s="76" t="s">
        <v>9</v>
      </c>
      <c r="R149" s="73"/>
      <c r="S149" s="138"/>
      <c r="T149" s="73"/>
      <c r="U149" s="138"/>
      <c r="V149" s="77"/>
      <c r="W149" s="75"/>
      <c r="X149" s="72" t="s">
        <v>41</v>
      </c>
      <c r="Y149" s="394">
        <f>SUM(Y150:Y152)</f>
        <v>1.5</v>
      </c>
      <c r="Z149" s="394">
        <f t="shared" ref="Z149" si="4">SUM(Z150:Z152)</f>
        <v>0</v>
      </c>
      <c r="AA149" s="394">
        <f t="shared" ref="AA149" si="5">SUM(AA150:AA152)</f>
        <v>34</v>
      </c>
      <c r="AB149" s="394">
        <f t="shared" ref="AB149" si="6">SUM(AB150:AB152)</f>
        <v>0</v>
      </c>
      <c r="AC149" s="78"/>
      <c r="AD149" s="131"/>
      <c r="AE149" s="131"/>
      <c r="AF149" s="131"/>
      <c r="AG149" s="131"/>
      <c r="AH149" s="131"/>
      <c r="AI149" s="131"/>
      <c r="AJ149" s="131"/>
      <c r="AK149" s="131"/>
      <c r="AL149" s="131"/>
      <c r="AM149" s="131"/>
      <c r="AN149" s="79"/>
      <c r="AO149" s="79"/>
      <c r="AP149" s="79"/>
      <c r="AQ149" s="131" t="s">
        <v>596</v>
      </c>
      <c r="AR149" s="79"/>
      <c r="AS149" s="79"/>
      <c r="AT149" s="79"/>
      <c r="AU149" s="139"/>
      <c r="AV149" s="80"/>
      <c r="AW149" s="174"/>
      <c r="AX149" s="17">
        <f>(AX150+AX152)/2</f>
        <v>17.75</v>
      </c>
      <c r="AY149" s="34">
        <f>AX149/H149</f>
        <v>5.916666666666667</v>
      </c>
      <c r="BA149" s="35">
        <f>K150+K151+K152+M150</f>
        <v>0.5</v>
      </c>
      <c r="BB149" s="35">
        <f>S150+S151+S152+U150</f>
        <v>0.5</v>
      </c>
    </row>
    <row r="150" spans="1:54" ht="20.100000000000001" customHeight="1" x14ac:dyDescent="0.25">
      <c r="A150" s="156" t="s">
        <v>884</v>
      </c>
      <c r="B150" s="225"/>
      <c r="C150" s="161"/>
      <c r="D150" s="147" t="s">
        <v>892</v>
      </c>
      <c r="E150" s="71"/>
      <c r="F150" s="71"/>
      <c r="G150" s="71"/>
      <c r="H150" s="71"/>
      <c r="I150" s="71"/>
      <c r="J150" s="73" t="s">
        <v>820</v>
      </c>
      <c r="K150" s="74">
        <v>0.25</v>
      </c>
      <c r="L150" s="73"/>
      <c r="M150" s="74"/>
      <c r="N150" s="75"/>
      <c r="O150" s="75"/>
      <c r="P150" s="16"/>
      <c r="Q150" s="76"/>
      <c r="R150" s="73" t="s">
        <v>9</v>
      </c>
      <c r="S150" s="74"/>
      <c r="T150" s="73" t="s">
        <v>34</v>
      </c>
      <c r="U150" s="74">
        <v>0.5</v>
      </c>
      <c r="V150" s="77"/>
      <c r="W150" s="75"/>
      <c r="X150" s="72"/>
      <c r="Y150" s="78">
        <v>1.5</v>
      </c>
      <c r="Z150" s="79"/>
      <c r="AA150" s="79">
        <v>12</v>
      </c>
      <c r="AB150" s="80"/>
      <c r="AC150" s="78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1"/>
      <c r="AN150" s="79"/>
      <c r="AO150" s="79"/>
      <c r="AP150" s="79"/>
      <c r="AQ150" s="131" t="s">
        <v>596</v>
      </c>
      <c r="AR150" s="79"/>
      <c r="AS150" s="79"/>
      <c r="AT150" s="79"/>
      <c r="AU150" s="139"/>
      <c r="AV150" s="80"/>
      <c r="AW150" s="174"/>
      <c r="AX150" s="17">
        <f>SUM(Y150:AB150)</f>
        <v>13.5</v>
      </c>
    </row>
    <row r="151" spans="1:54" ht="20.100000000000001" customHeight="1" x14ac:dyDescent="0.25">
      <c r="A151" s="156"/>
      <c r="B151" s="225"/>
      <c r="C151" s="161"/>
      <c r="D151" s="147" t="s">
        <v>892</v>
      </c>
      <c r="E151" s="71"/>
      <c r="F151" s="71"/>
      <c r="G151" s="71"/>
      <c r="H151" s="71"/>
      <c r="I151" s="71"/>
      <c r="J151" s="73" t="s">
        <v>34</v>
      </c>
      <c r="K151" s="74">
        <v>0.25</v>
      </c>
      <c r="L151" s="73"/>
      <c r="M151" s="74"/>
      <c r="N151" s="75"/>
      <c r="O151" s="75"/>
      <c r="P151" s="16"/>
      <c r="Q151" s="76"/>
      <c r="R151" s="73" t="s">
        <v>9</v>
      </c>
      <c r="S151" s="138"/>
      <c r="T151" s="73"/>
      <c r="U151" s="138"/>
      <c r="V151" s="77"/>
      <c r="W151" s="75"/>
      <c r="X151" s="72"/>
      <c r="Y151" s="78"/>
      <c r="Z151" s="79"/>
      <c r="AA151" s="327"/>
      <c r="AB151" s="80"/>
      <c r="AC151" s="78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79"/>
      <c r="AO151" s="79"/>
      <c r="AP151" s="79"/>
      <c r="AQ151" s="131" t="s">
        <v>50</v>
      </c>
      <c r="AR151" s="79"/>
      <c r="AS151" s="79"/>
      <c r="AT151" s="79"/>
      <c r="AU151" s="139"/>
      <c r="AV151" s="80"/>
      <c r="AW151" s="174"/>
    </row>
    <row r="152" spans="1:54" ht="20.100000000000001" customHeight="1" thickBot="1" x14ac:dyDescent="0.3">
      <c r="A152" s="444" t="s">
        <v>600</v>
      </c>
      <c r="B152" s="391"/>
      <c r="C152" s="276"/>
      <c r="D152" s="328" t="s">
        <v>652</v>
      </c>
      <c r="E152" s="30"/>
      <c r="F152" s="30"/>
      <c r="G152" s="30"/>
      <c r="H152" s="30"/>
      <c r="I152" s="30"/>
      <c r="J152" s="278"/>
      <c r="K152" s="279"/>
      <c r="L152" s="278" t="s">
        <v>889</v>
      </c>
      <c r="M152" s="279"/>
      <c r="N152" s="31"/>
      <c r="O152" s="31"/>
      <c r="P152" s="251"/>
      <c r="Q152" s="252"/>
      <c r="R152" s="278" t="s">
        <v>889</v>
      </c>
      <c r="S152" s="281"/>
      <c r="T152" s="278"/>
      <c r="U152" s="281"/>
      <c r="V152" s="282"/>
      <c r="W152" s="31"/>
      <c r="X152" s="253"/>
      <c r="Y152" s="283"/>
      <c r="Z152" s="284"/>
      <c r="AA152" s="284">
        <v>22</v>
      </c>
      <c r="AB152" s="285"/>
      <c r="AC152" s="283"/>
      <c r="AD152" s="329"/>
      <c r="AE152" s="329"/>
      <c r="AF152" s="329"/>
      <c r="AG152" s="329"/>
      <c r="AH152" s="329"/>
      <c r="AI152" s="329"/>
      <c r="AJ152" s="329"/>
      <c r="AK152" s="329"/>
      <c r="AL152" s="329"/>
      <c r="AM152" s="329"/>
      <c r="AN152" s="284"/>
      <c r="AO152" s="284"/>
      <c r="AP152" s="284"/>
      <c r="AQ152" s="329" t="s">
        <v>50</v>
      </c>
      <c r="AR152" s="284"/>
      <c r="AS152" s="284"/>
      <c r="AT152" s="284"/>
      <c r="AU152" s="407"/>
      <c r="AV152" s="285"/>
      <c r="AW152" s="174"/>
      <c r="AX152" s="17">
        <f>SUM(Y152:AB152)</f>
        <v>22</v>
      </c>
      <c r="AY152" s="177"/>
      <c r="AZ152" s="16"/>
      <c r="BA152" s="178"/>
      <c r="BB152" s="178"/>
    </row>
    <row r="153" spans="1:54" s="94" customFormat="1" ht="20.100000000000001" customHeight="1" thickBot="1" x14ac:dyDescent="0.3">
      <c r="A153" s="450"/>
      <c r="B153" s="124"/>
      <c r="C153" s="2"/>
      <c r="D153" s="631" t="s">
        <v>4</v>
      </c>
      <c r="E153" s="632"/>
      <c r="F153" s="632"/>
      <c r="G153" s="633"/>
      <c r="H153" s="30"/>
      <c r="I153" s="33"/>
      <c r="J153" s="634"/>
      <c r="K153" s="634"/>
      <c r="L153" s="634"/>
      <c r="M153" s="634"/>
      <c r="N153" s="31"/>
      <c r="O153" s="31"/>
      <c r="P153" s="32"/>
      <c r="Q153" s="32"/>
      <c r="R153" s="632"/>
      <c r="S153" s="632"/>
      <c r="T153" s="632"/>
      <c r="U153" s="633"/>
      <c r="V153" s="635"/>
      <c r="W153" s="634"/>
      <c r="X153" s="636"/>
      <c r="Y153" s="401">
        <f>SUM(Y14:Y152)</f>
        <v>878.25</v>
      </c>
      <c r="Z153" s="402">
        <f>SUM(Z14:Z152)</f>
        <v>96</v>
      </c>
      <c r="AA153" s="402">
        <f>SUM(AA14:AA152)</f>
        <v>1373</v>
      </c>
      <c r="AB153" s="403">
        <f>SUM(AB14:AB152)</f>
        <v>468</v>
      </c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4"/>
      <c r="AX153" s="16"/>
      <c r="AY153" s="177"/>
      <c r="AZ153" s="16"/>
      <c r="BA153" s="178"/>
      <c r="BB153" s="178"/>
    </row>
    <row r="154" spans="1:54" ht="20.100000000000001" customHeight="1" x14ac:dyDescent="0.25">
      <c r="D154" s="151" t="s">
        <v>418</v>
      </c>
      <c r="E154" s="152" t="s">
        <v>839</v>
      </c>
      <c r="W154" s="2"/>
      <c r="X154" s="2"/>
      <c r="Y154" s="2"/>
      <c r="Z154" s="2"/>
      <c r="AA154" s="2"/>
      <c r="AB154" s="2"/>
      <c r="AU154" s="15"/>
      <c r="AV154" s="15"/>
      <c r="AW154" s="16"/>
      <c r="AX154" s="177"/>
      <c r="AY154" s="16"/>
      <c r="AZ154" s="178"/>
      <c r="BA154" s="178"/>
      <c r="BB154" s="174"/>
    </row>
    <row r="155" spans="1:54" ht="20.100000000000001" customHeight="1" x14ac:dyDescent="0.25">
      <c r="E155" s="152" t="s">
        <v>881</v>
      </c>
    </row>
    <row r="156" spans="1:54" ht="20.100000000000001" customHeight="1" x14ac:dyDescent="0.25">
      <c r="E156" s="152" t="s">
        <v>840</v>
      </c>
    </row>
    <row r="157" spans="1:54" ht="20.100000000000001" customHeight="1" x14ac:dyDescent="0.25">
      <c r="E157" s="152" t="s">
        <v>841</v>
      </c>
    </row>
    <row r="158" spans="1:54" ht="20.100000000000001" customHeight="1" x14ac:dyDescent="0.25">
      <c r="E158" s="152" t="s">
        <v>440</v>
      </c>
    </row>
    <row r="159" spans="1:54" ht="20.100000000000001" customHeight="1" x14ac:dyDescent="0.25"/>
    <row r="160" spans="1:54" ht="20.100000000000001" customHeight="1" x14ac:dyDescent="0.25">
      <c r="A160" s="438"/>
      <c r="B160" s="19"/>
      <c r="C160" s="19"/>
      <c r="D160" s="25"/>
      <c r="E160" s="179"/>
      <c r="F160" s="23"/>
      <c r="G160" s="23"/>
      <c r="H160" s="23"/>
      <c r="I160" s="23"/>
      <c r="J160" s="211" t="s">
        <v>522</v>
      </c>
      <c r="K160" s="24"/>
      <c r="L160" s="24"/>
      <c r="M160" s="23"/>
      <c r="N160" s="23"/>
      <c r="O160" s="23"/>
      <c r="P160" s="24"/>
      <c r="Q160" s="25"/>
      <c r="R160" s="24"/>
      <c r="S160" s="24"/>
      <c r="T160" s="24"/>
      <c r="U160" s="25"/>
      <c r="V160" s="25"/>
      <c r="W160" s="25"/>
      <c r="X160" s="23"/>
      <c r="Y160" s="23"/>
      <c r="Z160" s="23"/>
      <c r="AA160" s="23"/>
      <c r="AB160" s="23"/>
      <c r="AC160" s="181" t="s">
        <v>517</v>
      </c>
      <c r="AD160" s="23"/>
      <c r="AE160" s="23"/>
      <c r="AF160" s="23"/>
      <c r="AG160" s="23"/>
      <c r="AH160" s="23"/>
      <c r="AI160" s="23"/>
      <c r="AJ160" s="23"/>
      <c r="AK160" s="23"/>
      <c r="AL160" s="25"/>
      <c r="AM160" s="23"/>
      <c r="AN160" s="68"/>
      <c r="AO160" s="23"/>
      <c r="AP160" s="23"/>
      <c r="AQ160" s="23"/>
      <c r="AR160" s="20"/>
      <c r="AS160" s="176"/>
      <c r="AT160" s="176"/>
      <c r="AU160" s="25"/>
      <c r="AV160" s="25"/>
      <c r="AW160" s="25"/>
      <c r="AX160" s="25"/>
      <c r="AY160" s="25"/>
      <c r="AZ160" s="25"/>
      <c r="BA160" s="25"/>
      <c r="BB160" s="25"/>
    </row>
    <row r="161" spans="1:51" s="25" customFormat="1" ht="20.100000000000001" customHeight="1" x14ac:dyDescent="0.25">
      <c r="A161" s="438"/>
      <c r="B161" s="19"/>
      <c r="C161" s="19"/>
      <c r="E161" s="179"/>
      <c r="F161" s="23"/>
      <c r="G161" s="181" t="s">
        <v>149</v>
      </c>
      <c r="H161" s="195">
        <f>H14+H16+H35+H110+H130+((H18+H20+H22)/3)</f>
        <v>30</v>
      </c>
      <c r="I161" s="195">
        <f>I14+I16+I35+I110+I130+((I18+I20+I22)/3)</f>
        <v>10</v>
      </c>
      <c r="J161" s="195">
        <f>H161+'S4'!H213</f>
        <v>60</v>
      </c>
      <c r="K161" s="24"/>
      <c r="L161" s="24"/>
      <c r="M161" s="23"/>
      <c r="N161" s="23"/>
      <c r="O161" s="23"/>
      <c r="P161" s="24"/>
      <c r="R161" s="24"/>
      <c r="S161" s="24"/>
      <c r="T161" s="24"/>
      <c r="X161" s="181" t="s">
        <v>149</v>
      </c>
      <c r="Y161" s="195">
        <f>Y14+Y16+Y35+Y110+Y130+((Y18+Y20+Y22)/3)</f>
        <v>92.5</v>
      </c>
      <c r="Z161" s="195">
        <f>Z14+Z16+Z35+Z110+Z130+((Z18+Z20+Z22)/3)</f>
        <v>18</v>
      </c>
      <c r="AA161" s="195">
        <f>AA14+AA16+AA35+AA110+AA130+((AA18+AA20+AA22)/3)</f>
        <v>109</v>
      </c>
      <c r="AB161" s="195">
        <f>AB14+AB16+AB35+AB110+AB130+((AB18+AB20+AB22)/3)</f>
        <v>52</v>
      </c>
      <c r="AC161" s="195">
        <f>SUM(Y161:AB161)</f>
        <v>271.5</v>
      </c>
      <c r="AD161" s="23"/>
      <c r="AE161" s="23"/>
      <c r="AF161" s="23"/>
      <c r="AG161" s="23"/>
      <c r="AH161" s="23"/>
      <c r="AI161" s="23"/>
      <c r="AJ161" s="23"/>
      <c r="AK161" s="23"/>
      <c r="AM161" s="23"/>
      <c r="AN161" s="68"/>
      <c r="AR161" s="183"/>
      <c r="AS161" s="183"/>
      <c r="AT161" s="183"/>
      <c r="AW161" s="181" t="s">
        <v>149</v>
      </c>
      <c r="AX161" s="217">
        <f>AX14+AX16+AX35+AX110+AX130+((AX18+AX20+AX22)/3)</f>
        <v>271.5</v>
      </c>
      <c r="AY161" s="217">
        <f>AY14+AY16+AY35+AY110+AY130+((AY18+AY20+AY22)/3)</f>
        <v>54.583333333333343</v>
      </c>
    </row>
    <row r="162" spans="1:51" s="25" customFormat="1" ht="20.100000000000001" customHeight="1" x14ac:dyDescent="0.25">
      <c r="A162" s="438"/>
      <c r="B162" s="19"/>
      <c r="C162" s="19"/>
      <c r="E162" s="179"/>
      <c r="F162" s="23"/>
      <c r="G162" s="181" t="s">
        <v>512</v>
      </c>
      <c r="H162" s="195">
        <f>H26+H28+H46+H112+H134+((H18+H20+H22)/3)</f>
        <v>30</v>
      </c>
      <c r="I162" s="195">
        <f>I26+I28+I46+I112+I134+((I18+I20+I22)/3)</f>
        <v>10</v>
      </c>
      <c r="J162" s="195">
        <f>H162+'S4'!H214</f>
        <v>60</v>
      </c>
      <c r="K162" s="24"/>
      <c r="L162" s="24"/>
      <c r="M162" s="23"/>
      <c r="N162" s="23"/>
      <c r="O162" s="23"/>
      <c r="P162" s="24"/>
      <c r="R162" s="24"/>
      <c r="S162" s="24"/>
      <c r="T162" s="24"/>
      <c r="X162" s="181" t="s">
        <v>512</v>
      </c>
      <c r="Y162" s="195">
        <f>Y26+Y28+Y46+Y112+Y134+((Y18+Y20+Y22)/3)</f>
        <v>91</v>
      </c>
      <c r="Z162" s="195">
        <f>Z26+Z28+Z46+Z112+Z134+((Z18+Z20+Z22)/3)</f>
        <v>36</v>
      </c>
      <c r="AA162" s="195">
        <f>AA26+AA28+AA46+AA112+AA134+((AA18+AA20+AA22)/3)</f>
        <v>105</v>
      </c>
      <c r="AB162" s="195">
        <f>AB26+AB28+AB46+AB112+AB134+((AB18+AB20+AB22)/3)</f>
        <v>34</v>
      </c>
      <c r="AC162" s="195">
        <f t="shared" ref="AC162:AC180" si="7">SUM(Y162:AB162)</f>
        <v>266</v>
      </c>
      <c r="AD162" s="23"/>
      <c r="AE162" s="23"/>
      <c r="AF162" s="23"/>
      <c r="AG162" s="23"/>
      <c r="AH162" s="23"/>
      <c r="AI162" s="23"/>
      <c r="AJ162" s="23"/>
      <c r="AK162" s="23"/>
      <c r="AM162" s="23"/>
      <c r="AN162" s="68"/>
      <c r="AR162" s="183"/>
      <c r="AS162" s="183"/>
      <c r="AT162" s="183"/>
      <c r="AW162" s="181" t="s">
        <v>512</v>
      </c>
      <c r="AX162" s="217">
        <f>AX26+AX28+AX46+AX112+AX134+((AX18+AX20+AX22)/3)</f>
        <v>266</v>
      </c>
      <c r="AY162" s="217">
        <f>AY26+AY28+AY46+AY112+AY134+((AY18+AY20+AY22)/3)</f>
        <v>53.000000000000007</v>
      </c>
    </row>
    <row r="163" spans="1:51" s="25" customFormat="1" ht="20.100000000000001" customHeight="1" x14ac:dyDescent="0.25">
      <c r="A163" s="438"/>
      <c r="B163" s="19"/>
      <c r="C163" s="19"/>
      <c r="E163" s="179"/>
      <c r="F163" s="23"/>
      <c r="G163" s="181" t="s">
        <v>150</v>
      </c>
      <c r="H163" s="195">
        <f>H16+H18+H24+H110+H114+H130</f>
        <v>30</v>
      </c>
      <c r="I163" s="195">
        <f>I16+I18+I24+I110+I114+I130</f>
        <v>10</v>
      </c>
      <c r="J163" s="195">
        <f>H163+'S4'!H215</f>
        <v>60</v>
      </c>
      <c r="K163" s="24"/>
      <c r="L163" s="24"/>
      <c r="M163" s="23"/>
      <c r="N163" s="23"/>
      <c r="O163" s="23"/>
      <c r="P163" s="24"/>
      <c r="R163" s="24"/>
      <c r="S163" s="24"/>
      <c r="T163" s="24"/>
      <c r="X163" s="181" t="s">
        <v>150</v>
      </c>
      <c r="Y163" s="195">
        <f>Y16+Y18+Y24+Y110+Y114+Y130</f>
        <v>82.5</v>
      </c>
      <c r="Z163" s="195">
        <f>Z16+Z18+Z24+Z110+Z114+Z130</f>
        <v>18</v>
      </c>
      <c r="AA163" s="195">
        <f>AA16+AA18+AA24+AA110+AA114+AA130</f>
        <v>101.5</v>
      </c>
      <c r="AB163" s="195">
        <f>AB16+AB18+AB24+AB110+AB114+AB130</f>
        <v>72</v>
      </c>
      <c r="AC163" s="195">
        <f t="shared" si="7"/>
        <v>274</v>
      </c>
      <c r="AD163" s="23"/>
      <c r="AE163" s="23"/>
      <c r="AF163" s="23"/>
      <c r="AG163" s="23"/>
      <c r="AH163" s="23"/>
      <c r="AI163" s="23"/>
      <c r="AJ163" s="23"/>
      <c r="AK163" s="23"/>
      <c r="AM163" s="23"/>
      <c r="AN163" s="68"/>
      <c r="AQ163" s="183"/>
      <c r="AR163" s="20"/>
      <c r="AS163" s="176"/>
      <c r="AT163" s="176"/>
      <c r="AW163" s="181" t="s">
        <v>150</v>
      </c>
      <c r="AX163" s="217">
        <f>AX16+AX18+AX24+AX110+AX114+AX130</f>
        <v>274</v>
      </c>
      <c r="AY163" s="217">
        <f>AY16+AY18+AY24+AY110+AY114+AY130</f>
        <v>54.833333333333336</v>
      </c>
    </row>
    <row r="164" spans="1:51" s="25" customFormat="1" ht="20.100000000000001" customHeight="1" x14ac:dyDescent="0.25">
      <c r="A164" s="438"/>
      <c r="B164" s="19"/>
      <c r="C164" s="19"/>
      <c r="E164" s="179"/>
      <c r="F164" s="23"/>
      <c r="G164" s="181" t="s">
        <v>444</v>
      </c>
      <c r="H164" s="195">
        <f>H14+H16+H30+H38+H110</f>
        <v>30</v>
      </c>
      <c r="I164" s="195">
        <f>I14+I16+I30+I38+I110</f>
        <v>10</v>
      </c>
      <c r="J164" s="195">
        <f>H164+'S4'!H216</f>
        <v>60</v>
      </c>
      <c r="K164" s="24"/>
      <c r="L164" s="24"/>
      <c r="M164" s="23"/>
      <c r="N164" s="23"/>
      <c r="O164" s="23"/>
      <c r="P164" s="24"/>
      <c r="R164" s="24"/>
      <c r="S164" s="24"/>
      <c r="T164" s="24"/>
      <c r="X164" s="181" t="s">
        <v>444</v>
      </c>
      <c r="Y164" s="195">
        <f>Y14+Y16+Y30+Y38+Y110</f>
        <v>103.5</v>
      </c>
      <c r="Z164" s="195">
        <f>Z14+Z16+Z30+Z38+Z110</f>
        <v>18</v>
      </c>
      <c r="AA164" s="195">
        <f>AA14+AA16+AA30+AA38+AA110</f>
        <v>78</v>
      </c>
      <c r="AB164" s="195">
        <f>AB14+AB16+AB30+AB38+AB110</f>
        <v>72</v>
      </c>
      <c r="AC164" s="195">
        <f t="shared" si="7"/>
        <v>271.5</v>
      </c>
      <c r="AD164" s="23"/>
      <c r="AE164" s="23"/>
      <c r="AF164" s="23"/>
      <c r="AG164" s="23"/>
      <c r="AH164" s="23"/>
      <c r="AI164" s="23"/>
      <c r="AJ164" s="23"/>
      <c r="AK164" s="23"/>
      <c r="AM164" s="23"/>
      <c r="AN164" s="68"/>
      <c r="AQ164" s="183"/>
      <c r="AR164" s="20"/>
      <c r="AS164" s="176"/>
      <c r="AT164" s="176"/>
      <c r="AW164" s="181" t="s">
        <v>444</v>
      </c>
      <c r="AX164" s="217">
        <f>AX14+AX16+AX30+AX38+AX110</f>
        <v>271.5</v>
      </c>
      <c r="AY164" s="217">
        <f>AY14+AY16+AY30+AY38+AY110</f>
        <v>45.25</v>
      </c>
    </row>
    <row r="165" spans="1:51" s="25" customFormat="1" ht="20.100000000000001" customHeight="1" x14ac:dyDescent="0.25">
      <c r="A165" s="438"/>
      <c r="B165" s="19"/>
      <c r="C165" s="19"/>
      <c r="E165" s="179"/>
      <c r="F165" s="23"/>
      <c r="G165" s="181" t="s">
        <v>513</v>
      </c>
      <c r="H165" s="195">
        <f>H26+H28+H38+H43+H112</f>
        <v>30</v>
      </c>
      <c r="I165" s="195">
        <f>I26+I28+I38+I43+I112</f>
        <v>10</v>
      </c>
      <c r="J165" s="195">
        <f>H165+'S4'!H217</f>
        <v>60</v>
      </c>
      <c r="K165" s="24"/>
      <c r="L165" s="24"/>
      <c r="M165" s="23"/>
      <c r="N165" s="23"/>
      <c r="O165" s="23"/>
      <c r="P165" s="24"/>
      <c r="R165" s="24"/>
      <c r="S165" s="24"/>
      <c r="T165" s="24"/>
      <c r="X165" s="181" t="s">
        <v>513</v>
      </c>
      <c r="Y165" s="195">
        <f>Y26+Y28+Y38+Y43+Y112</f>
        <v>103.5</v>
      </c>
      <c r="Z165" s="195">
        <f>Z26+Z28+Z38+Z43+Z112</f>
        <v>36</v>
      </c>
      <c r="AA165" s="195">
        <f>AA26+AA28+AA38+AA43+AA112</f>
        <v>79.5</v>
      </c>
      <c r="AB165" s="195">
        <f>AB26+AB28+AB38+AB43+AB112</f>
        <v>54</v>
      </c>
      <c r="AC165" s="195">
        <f t="shared" si="7"/>
        <v>273</v>
      </c>
      <c r="AD165" s="23"/>
      <c r="AE165" s="23"/>
      <c r="AF165" s="23"/>
      <c r="AG165" s="23"/>
      <c r="AH165" s="23"/>
      <c r="AI165" s="23"/>
      <c r="AJ165" s="23"/>
      <c r="AK165" s="23"/>
      <c r="AM165" s="23"/>
      <c r="AN165" s="68"/>
      <c r="AQ165" s="183"/>
      <c r="AR165" s="20"/>
      <c r="AS165" s="176"/>
      <c r="AT165" s="176"/>
      <c r="AW165" s="181" t="s">
        <v>513</v>
      </c>
      <c r="AX165" s="217">
        <f>AX26+AX28+AX38+AX43+AX112</f>
        <v>273</v>
      </c>
      <c r="AY165" s="217">
        <f>AY26+AY28+AY38+AY43+AY112</f>
        <v>45.5</v>
      </c>
    </row>
    <row r="166" spans="1:51" s="25" customFormat="1" ht="20.100000000000001" customHeight="1" x14ac:dyDescent="0.25">
      <c r="A166" s="438"/>
      <c r="B166" s="19"/>
      <c r="C166" s="19"/>
      <c r="E166" s="179"/>
      <c r="F166" s="23"/>
      <c r="G166" s="181" t="s">
        <v>151</v>
      </c>
      <c r="H166" s="195">
        <f>H30+H38+H41+H53+H76+H94+H145</f>
        <v>30</v>
      </c>
      <c r="I166" s="195">
        <f>I30+I38+I41+I53+I76+I94+I145</f>
        <v>10</v>
      </c>
      <c r="J166" s="195">
        <f>H166+'S4'!H218</f>
        <v>60</v>
      </c>
      <c r="K166" s="24"/>
      <c r="L166" s="24"/>
      <c r="M166" s="23"/>
      <c r="N166" s="23"/>
      <c r="O166" s="23"/>
      <c r="P166" s="24"/>
      <c r="R166" s="24"/>
      <c r="S166" s="24"/>
      <c r="T166" s="24"/>
      <c r="X166" s="181" t="s">
        <v>151</v>
      </c>
      <c r="Y166" s="195">
        <f t="shared" ref="Y166:AB166" si="8">Y30+Y38+Y41+Y53+Y76+Y94+Y145</f>
        <v>108.75</v>
      </c>
      <c r="Z166" s="195">
        <f t="shared" si="8"/>
        <v>0</v>
      </c>
      <c r="AA166" s="195">
        <f t="shared" si="8"/>
        <v>125</v>
      </c>
      <c r="AB166" s="195">
        <f t="shared" si="8"/>
        <v>35.5</v>
      </c>
      <c r="AC166" s="195">
        <f t="shared" si="7"/>
        <v>269.25</v>
      </c>
      <c r="AD166" s="23"/>
      <c r="AE166" s="23"/>
      <c r="AF166" s="23"/>
      <c r="AG166" s="23"/>
      <c r="AH166" s="23"/>
      <c r="AI166" s="23"/>
      <c r="AJ166" s="23"/>
      <c r="AK166" s="23"/>
      <c r="AM166" s="23"/>
      <c r="AN166" s="68"/>
      <c r="AQ166" s="183"/>
      <c r="AR166" s="20"/>
      <c r="AS166" s="176"/>
      <c r="AT166" s="176"/>
      <c r="AW166" s="181" t="s">
        <v>151</v>
      </c>
      <c r="AX166" s="217">
        <f t="shared" ref="AX166:AY166" si="9">AX30+AX38+AX41+AX53+AX76+AX94+AX145</f>
        <v>269.25</v>
      </c>
      <c r="AY166" s="217">
        <f t="shared" si="9"/>
        <v>61.833333333333329</v>
      </c>
    </row>
    <row r="167" spans="1:51" s="25" customFormat="1" ht="20.100000000000001" customHeight="1" x14ac:dyDescent="0.25">
      <c r="A167" s="438"/>
      <c r="B167" s="19"/>
      <c r="C167" s="19"/>
      <c r="E167" s="179"/>
      <c r="F167" s="23"/>
      <c r="G167" s="181" t="s">
        <v>446</v>
      </c>
      <c r="H167" s="195">
        <f>H30+H38+H74+H92+H94+H130</f>
        <v>30</v>
      </c>
      <c r="I167" s="195">
        <f>I30+I38+I74+I92+I94+I130</f>
        <v>10</v>
      </c>
      <c r="J167" s="195">
        <f>H167+'S4'!H219</f>
        <v>60</v>
      </c>
      <c r="K167" s="24"/>
      <c r="L167" s="24"/>
      <c r="M167" s="23"/>
      <c r="N167" s="23"/>
      <c r="O167" s="23"/>
      <c r="P167" s="24"/>
      <c r="R167" s="24"/>
      <c r="S167" s="24"/>
      <c r="T167" s="24"/>
      <c r="X167" s="181" t="s">
        <v>446</v>
      </c>
      <c r="Y167" s="195">
        <f>Y30+Y38+Y74+Y92+Y94+Y130</f>
        <v>105</v>
      </c>
      <c r="Z167" s="195">
        <f>Z30+Z38+Z74+Z92+Z94+Z130</f>
        <v>0</v>
      </c>
      <c r="AA167" s="195">
        <f>AA30+AA38+AA74+AA92+AA94+AA130</f>
        <v>146.5</v>
      </c>
      <c r="AB167" s="195">
        <f>AB30+AB38+AB74+AB92+AB94+AB130</f>
        <v>31.5</v>
      </c>
      <c r="AC167" s="195">
        <f t="shared" si="7"/>
        <v>283</v>
      </c>
      <c r="AD167" s="23"/>
      <c r="AE167" s="23"/>
      <c r="AF167" s="23"/>
      <c r="AG167" s="23"/>
      <c r="AH167" s="23"/>
      <c r="AI167" s="23"/>
      <c r="AJ167" s="23"/>
      <c r="AK167" s="23"/>
      <c r="AM167" s="23"/>
      <c r="AN167" s="68"/>
      <c r="AQ167" s="183"/>
      <c r="AR167" s="20"/>
      <c r="AS167" s="176"/>
      <c r="AT167" s="176"/>
      <c r="AW167" s="181" t="s">
        <v>446</v>
      </c>
      <c r="AX167" s="217">
        <f>AX30+AX38+AX74+AX92+AX94+AX130</f>
        <v>283</v>
      </c>
      <c r="AY167" s="217">
        <f>AY30+AY38+AY74+AY92+AY94+AY130</f>
        <v>56.916666666666664</v>
      </c>
    </row>
    <row r="168" spans="1:51" s="25" customFormat="1" ht="20.100000000000001" customHeight="1" x14ac:dyDescent="0.25">
      <c r="A168" s="438"/>
      <c r="B168" s="19"/>
      <c r="C168" s="19"/>
      <c r="E168" s="179"/>
      <c r="F168" s="23"/>
      <c r="G168" s="181" t="s">
        <v>152</v>
      </c>
      <c r="H168" s="195">
        <f>H74+H80+H88+H92+H94+H130</f>
        <v>30</v>
      </c>
      <c r="I168" s="195">
        <f>I74+I80+I88+I92+I94+I130</f>
        <v>10</v>
      </c>
      <c r="J168" s="195">
        <f>H168+'S4'!H220</f>
        <v>60</v>
      </c>
      <c r="K168" s="24"/>
      <c r="L168" s="24"/>
      <c r="M168" s="23"/>
      <c r="N168" s="23"/>
      <c r="O168" s="23"/>
      <c r="P168" s="24"/>
      <c r="R168" s="24"/>
      <c r="S168" s="24"/>
      <c r="T168" s="24"/>
      <c r="X168" s="181" t="s">
        <v>152</v>
      </c>
      <c r="Y168" s="195">
        <f>Y74+Y80+Y88+Y92+Y94+Y130</f>
        <v>96</v>
      </c>
      <c r="Z168" s="195">
        <f>Z74+Z80+Z88+Z92+Z94+Z130</f>
        <v>0</v>
      </c>
      <c r="AA168" s="195">
        <f>AA74+AA80+AA88+AA92+AA94+AA130</f>
        <v>163</v>
      </c>
      <c r="AB168" s="195">
        <f>AB74+AB80+AB88+AB92+AB94+AB130</f>
        <v>21.5</v>
      </c>
      <c r="AC168" s="195">
        <f t="shared" si="7"/>
        <v>280.5</v>
      </c>
      <c r="AD168" s="23"/>
      <c r="AE168" s="23"/>
      <c r="AF168" s="23"/>
      <c r="AG168" s="23"/>
      <c r="AH168" s="23"/>
      <c r="AI168" s="23"/>
      <c r="AJ168" s="23"/>
      <c r="AK168" s="23"/>
      <c r="AM168" s="23"/>
      <c r="AN168" s="68"/>
      <c r="AQ168" s="183"/>
      <c r="AR168" s="20"/>
      <c r="AS168" s="176"/>
      <c r="AT168" s="176"/>
      <c r="AW168" s="181" t="s">
        <v>152</v>
      </c>
      <c r="AX168" s="217">
        <f>AX74+AX80+AX88+AX92+AX94+AX130</f>
        <v>280.5</v>
      </c>
      <c r="AY168" s="217">
        <f>AY74+AY80+AY88+AY92+AY94+AY130</f>
        <v>56.5</v>
      </c>
    </row>
    <row r="169" spans="1:51" s="25" customFormat="1" ht="20.100000000000001" customHeight="1" x14ac:dyDescent="0.25">
      <c r="A169" s="438"/>
      <c r="B169" s="19"/>
      <c r="C169" s="19"/>
      <c r="E169" s="179"/>
      <c r="F169" s="23"/>
      <c r="G169" s="181" t="s">
        <v>447</v>
      </c>
      <c r="H169" s="195">
        <f>+H74+H80+H88+H92+H94+H98+H139</f>
        <v>33</v>
      </c>
      <c r="I169" s="195">
        <f>+I74+I80+I88+I92+I94+I98+I139</f>
        <v>11</v>
      </c>
      <c r="J169" s="195">
        <f>H169+'S4'!H221</f>
        <v>60</v>
      </c>
      <c r="K169" s="24"/>
      <c r="L169" s="24"/>
      <c r="M169" s="23"/>
      <c r="N169" s="23"/>
      <c r="O169" s="23"/>
      <c r="P169" s="24"/>
      <c r="R169" s="24"/>
      <c r="S169" s="24"/>
      <c r="T169" s="24"/>
      <c r="X169" s="181" t="s">
        <v>447</v>
      </c>
      <c r="Y169" s="195">
        <f>+Y74+Y80+Y88+Y92+Y94+Y98+Y139</f>
        <v>96</v>
      </c>
      <c r="Z169" s="195">
        <f>+Z74+Z80+Z88+Z92+Z94+Z98+Z139</f>
        <v>0</v>
      </c>
      <c r="AA169" s="195">
        <f>+AA74+AA80+AA88+AA92+AA94+AA98+AA139</f>
        <v>178.5</v>
      </c>
      <c r="AB169" s="195">
        <f>+AB74+AB80+AB88+AB92+AB94+AB98+AB139</f>
        <v>33.5</v>
      </c>
      <c r="AC169" s="195">
        <f t="shared" si="7"/>
        <v>308</v>
      </c>
      <c r="AD169" s="23"/>
      <c r="AE169" s="23"/>
      <c r="AF169" s="23"/>
      <c r="AG169" s="23"/>
      <c r="AH169" s="23"/>
      <c r="AI169" s="23"/>
      <c r="AJ169" s="23"/>
      <c r="AK169" s="23"/>
      <c r="AM169" s="23"/>
      <c r="AN169" s="68"/>
      <c r="AQ169" s="183"/>
      <c r="AR169" s="20"/>
      <c r="AS169" s="176"/>
      <c r="AT169" s="176"/>
      <c r="AW169" s="181" t="s">
        <v>447</v>
      </c>
      <c r="AX169" s="217">
        <f>+AX74+AX80+AX88+AX92+AX94+AX98+AX139</f>
        <v>293</v>
      </c>
      <c r="AY169" s="217">
        <f>+AY74+AY80+AY88+AY92+AY94+AY98+AY139</f>
        <v>60.666666666666664</v>
      </c>
    </row>
    <row r="170" spans="1:51" s="25" customFormat="1" ht="20.100000000000001" customHeight="1" x14ac:dyDescent="0.25">
      <c r="A170" s="438"/>
      <c r="B170" s="19"/>
      <c r="C170" s="19"/>
      <c r="E170" s="179"/>
      <c r="F170" s="23"/>
      <c r="G170" s="181" t="s">
        <v>514</v>
      </c>
      <c r="H170" s="195">
        <f>H80+H86+H92+H102+H134+((H43+H88)/2)</f>
        <v>30</v>
      </c>
      <c r="I170" s="195">
        <f>I80+I86+I92+I102+I134+((I43+I88)/2)</f>
        <v>10</v>
      </c>
      <c r="J170" s="195">
        <f>H170+'S4'!H222</f>
        <v>60</v>
      </c>
      <c r="K170" s="24"/>
      <c r="L170" s="24"/>
      <c r="M170" s="23"/>
      <c r="N170" s="23"/>
      <c r="O170" s="23"/>
      <c r="P170" s="24"/>
      <c r="R170" s="24"/>
      <c r="S170" s="24"/>
      <c r="T170" s="24"/>
      <c r="X170" s="181" t="s">
        <v>514</v>
      </c>
      <c r="Y170" s="195">
        <f>Y80+Y86+Y92+Y102+Y134+((Y43+Y88)/2)</f>
        <v>86.25</v>
      </c>
      <c r="Z170" s="195">
        <f>Z80+Z86+Z92+Z102+Z134+((Z43+Z88)/2)</f>
        <v>27</v>
      </c>
      <c r="AA170" s="195">
        <f>AA80+AA86+AA92+AA102+AA134+((AA43+AA88)/2)</f>
        <v>144</v>
      </c>
      <c r="AB170" s="195">
        <f>AB80+AB86+AB92+AB102+AB134+((AB43+AB88)/2)</f>
        <v>21.5</v>
      </c>
      <c r="AC170" s="195">
        <f t="shared" si="7"/>
        <v>278.75</v>
      </c>
      <c r="AD170" s="23"/>
      <c r="AE170" s="23"/>
      <c r="AF170" s="23"/>
      <c r="AG170" s="23"/>
      <c r="AH170" s="23"/>
      <c r="AI170" s="23"/>
      <c r="AJ170" s="23"/>
      <c r="AK170" s="23"/>
      <c r="AM170" s="23"/>
      <c r="AN170" s="68"/>
      <c r="AQ170" s="183"/>
      <c r="AR170" s="20"/>
      <c r="AS170" s="176"/>
      <c r="AT170" s="176"/>
      <c r="AW170" s="181" t="s">
        <v>514</v>
      </c>
      <c r="AX170" s="217">
        <f>AX80+AX86+AX92+AX102+AX134+((AX43+AX88)/2)</f>
        <v>278.75</v>
      </c>
      <c r="AY170" s="217">
        <f>AY80+AY86+AY92+AY102+AY134+((AY43+AY88)/2)</f>
        <v>55.541666666666664</v>
      </c>
    </row>
    <row r="171" spans="1:51" s="25" customFormat="1" ht="20.100000000000001" customHeight="1" x14ac:dyDescent="0.25">
      <c r="A171" s="438"/>
      <c r="B171" s="19"/>
      <c r="C171" s="19"/>
      <c r="E171" s="179"/>
      <c r="F171" s="23"/>
      <c r="G171" s="181" t="s">
        <v>419</v>
      </c>
      <c r="H171" s="195">
        <f>H74+H92+H94+15</f>
        <v>30</v>
      </c>
      <c r="I171" s="195">
        <f>I74+I92+I94</f>
        <v>5</v>
      </c>
      <c r="J171" s="195">
        <f>H171+'S4'!H223</f>
        <v>60</v>
      </c>
      <c r="K171" s="24"/>
      <c r="L171" s="24"/>
      <c r="M171" s="23"/>
      <c r="N171" s="23"/>
      <c r="O171" s="23"/>
      <c r="P171" s="24"/>
      <c r="R171" s="24"/>
      <c r="S171" s="24"/>
      <c r="T171" s="24"/>
      <c r="X171" s="181" t="s">
        <v>419</v>
      </c>
      <c r="Y171" s="195">
        <f>Y74+Y92+Y94</f>
        <v>60</v>
      </c>
      <c r="Z171" s="195">
        <f>Z74+Z92+Z94</f>
        <v>0</v>
      </c>
      <c r="AA171" s="195">
        <f>AA74+AA92+AA94</f>
        <v>78</v>
      </c>
      <c r="AB171" s="195">
        <f>AB74+AB92+AB94</f>
        <v>3.5</v>
      </c>
      <c r="AC171" s="195">
        <f t="shared" si="7"/>
        <v>141.5</v>
      </c>
      <c r="AD171" s="23"/>
      <c r="AE171" s="23"/>
      <c r="AF171" s="23"/>
      <c r="AG171" s="23"/>
      <c r="AH171" s="23"/>
      <c r="AI171" s="23"/>
      <c r="AJ171" s="23"/>
      <c r="AK171" s="23"/>
      <c r="AM171" s="23"/>
      <c r="AN171" s="68"/>
      <c r="AQ171" s="183"/>
      <c r="AR171" s="20"/>
      <c r="AS171" s="176"/>
      <c r="AT171" s="176"/>
      <c r="AW171" s="181" t="s">
        <v>419</v>
      </c>
      <c r="AX171" s="217">
        <f>AX74+AX92+AX94</f>
        <v>141.5</v>
      </c>
      <c r="AY171" s="217">
        <f>AY74+AY92+AY94</f>
        <v>28.666666666666664</v>
      </c>
    </row>
    <row r="172" spans="1:51" s="25" customFormat="1" ht="20.100000000000001" customHeight="1" x14ac:dyDescent="0.25">
      <c r="A172" s="438"/>
      <c r="B172" s="19"/>
      <c r="C172" s="19"/>
      <c r="E172" s="179"/>
      <c r="F172" s="23"/>
      <c r="G172" s="181" t="s">
        <v>155</v>
      </c>
      <c r="H172" s="195">
        <f>H49+H78+H96+H104+H122+H130</f>
        <v>30</v>
      </c>
      <c r="I172" s="195">
        <f>I49+I78+I96+I104+I122+I130</f>
        <v>10</v>
      </c>
      <c r="J172" s="195">
        <f>H172+'S4'!H224</f>
        <v>60</v>
      </c>
      <c r="K172" s="24"/>
      <c r="L172" s="24"/>
      <c r="M172" s="23"/>
      <c r="N172" s="23"/>
      <c r="O172" s="23"/>
      <c r="P172" s="24"/>
      <c r="R172" s="24"/>
      <c r="S172" s="24"/>
      <c r="T172" s="24"/>
      <c r="X172" s="181" t="s">
        <v>155</v>
      </c>
      <c r="Y172" s="195">
        <f>Y49+Y78+Y96+Y104+Y122+Y130</f>
        <v>99</v>
      </c>
      <c r="Z172" s="195">
        <f>Z49+Z78+Z96+Z104+Z122+Z130</f>
        <v>0</v>
      </c>
      <c r="AA172" s="195">
        <f>AA49+AA78+AA96+AA104+AA122+AA130</f>
        <v>143.5</v>
      </c>
      <c r="AB172" s="195">
        <f>AB49+AB78+AB96+AB104+AB122+AB130</f>
        <v>54</v>
      </c>
      <c r="AC172" s="195">
        <f t="shared" si="7"/>
        <v>296.5</v>
      </c>
      <c r="AD172" s="23"/>
      <c r="AE172" s="23"/>
      <c r="AF172" s="23"/>
      <c r="AG172" s="23"/>
      <c r="AH172" s="23"/>
      <c r="AI172" s="23"/>
      <c r="AJ172" s="23"/>
      <c r="AK172" s="23"/>
      <c r="AM172" s="23"/>
      <c r="AN172" s="68"/>
      <c r="AQ172" s="183"/>
      <c r="AR172" s="20"/>
      <c r="AS172" s="176"/>
      <c r="AT172" s="176"/>
      <c r="AW172" s="181" t="s">
        <v>155</v>
      </c>
      <c r="AX172" s="217">
        <f>AX49+AX78+AX96+AX104+AX122+AX130</f>
        <v>296.5</v>
      </c>
      <c r="AY172" s="217">
        <f>AY49+AY78+AY96+AY104+AY122+AY130</f>
        <v>58.833333333333336</v>
      </c>
    </row>
    <row r="173" spans="1:51" s="25" customFormat="1" ht="20.100000000000001" customHeight="1" x14ac:dyDescent="0.25">
      <c r="A173" s="438"/>
      <c r="B173" s="19"/>
      <c r="C173" s="19"/>
      <c r="E173" s="179"/>
      <c r="F173" s="23"/>
      <c r="G173" s="181" t="s">
        <v>154</v>
      </c>
      <c r="H173" s="195">
        <f>H51+H78+H90+H96+H107+H130</f>
        <v>30</v>
      </c>
      <c r="I173" s="195">
        <f>I51+I78+I90+I96+I107+I130</f>
        <v>10</v>
      </c>
      <c r="J173" s="195">
        <f>H173+'S4'!H225</f>
        <v>60</v>
      </c>
      <c r="K173" s="24"/>
      <c r="L173" s="24"/>
      <c r="M173" s="23"/>
      <c r="N173" s="23"/>
      <c r="O173" s="23"/>
      <c r="P173" s="24"/>
      <c r="R173" s="24"/>
      <c r="S173" s="24"/>
      <c r="T173" s="24"/>
      <c r="X173" s="181" t="s">
        <v>154</v>
      </c>
      <c r="Y173" s="195">
        <f>Y51+Y78+Y90+Y96+Y107+Y130</f>
        <v>76.5</v>
      </c>
      <c r="Z173" s="195">
        <f>Z51+Z78+Z90+Z96+Z107+Z130</f>
        <v>0</v>
      </c>
      <c r="AA173" s="195">
        <f>AA51+AA78+AA90+AA96+AA107+AA130</f>
        <v>168.5</v>
      </c>
      <c r="AB173" s="195">
        <f>AB51+AB78+AB90+AB96+AB107+AB130</f>
        <v>33</v>
      </c>
      <c r="AC173" s="195">
        <f t="shared" si="7"/>
        <v>278</v>
      </c>
      <c r="AD173" s="23"/>
      <c r="AE173" s="23"/>
      <c r="AF173" s="23"/>
      <c r="AG173" s="23"/>
      <c r="AH173" s="23"/>
      <c r="AI173" s="23"/>
      <c r="AJ173" s="23"/>
      <c r="AK173" s="23"/>
      <c r="AM173" s="23"/>
      <c r="AN173" s="68"/>
      <c r="AQ173" s="183"/>
      <c r="AR173" s="20"/>
      <c r="AS173" s="176"/>
      <c r="AT173" s="176"/>
      <c r="AW173" s="181" t="s">
        <v>154</v>
      </c>
      <c r="AX173" s="217">
        <f>AX51+AX78+AX90+AX96+AX107+AX130</f>
        <v>278</v>
      </c>
      <c r="AY173" s="217">
        <f>AY51+AY78+AY90+AY96+AY107+AY130</f>
        <v>56.000000000000007</v>
      </c>
    </row>
    <row r="174" spans="1:51" s="25" customFormat="1" ht="20.100000000000001" customHeight="1" x14ac:dyDescent="0.25">
      <c r="A174" s="438"/>
      <c r="B174" s="19"/>
      <c r="C174" s="19"/>
      <c r="E174" s="179"/>
      <c r="F174" s="23"/>
      <c r="G174" s="181" t="s">
        <v>153</v>
      </c>
      <c r="H174" s="195">
        <f>H55+H78+H90+H96+H107+H130</f>
        <v>30</v>
      </c>
      <c r="I174" s="195">
        <f>I55+I78+I90+I96+I107+I130</f>
        <v>10</v>
      </c>
      <c r="J174" s="195">
        <f>H174+'S4'!H226</f>
        <v>60</v>
      </c>
      <c r="K174" s="24"/>
      <c r="L174" s="24"/>
      <c r="M174" s="23"/>
      <c r="N174" s="23"/>
      <c r="O174" s="23"/>
      <c r="P174" s="24"/>
      <c r="R174" s="24"/>
      <c r="S174" s="24"/>
      <c r="T174" s="24"/>
      <c r="X174" s="181" t="s">
        <v>153</v>
      </c>
      <c r="Y174" s="195">
        <f>Y55+Y78+Y90+Y96+Y107+Y130</f>
        <v>76.5</v>
      </c>
      <c r="Z174" s="195">
        <f>Z55+Z78+Z90+Z96+Z107+Z130</f>
        <v>0</v>
      </c>
      <c r="AA174" s="195">
        <f>AA55+AA78+AA90+AA96+AA107+AA130</f>
        <v>128.5</v>
      </c>
      <c r="AB174" s="195">
        <f>AB55+AB78+AB90+AB96+AB107+AB130</f>
        <v>93</v>
      </c>
      <c r="AC174" s="195">
        <f t="shared" si="7"/>
        <v>298</v>
      </c>
      <c r="AD174" s="23"/>
      <c r="AE174" s="23"/>
      <c r="AF174" s="23"/>
      <c r="AG174" s="23"/>
      <c r="AH174" s="23"/>
      <c r="AI174" s="23"/>
      <c r="AJ174" s="23"/>
      <c r="AK174" s="23"/>
      <c r="AM174" s="23"/>
      <c r="AN174" s="68"/>
      <c r="AQ174" s="183"/>
      <c r="AR174" s="20"/>
      <c r="AS174" s="176"/>
      <c r="AT174" s="176"/>
      <c r="AW174" s="181" t="s">
        <v>153</v>
      </c>
      <c r="AX174" s="217">
        <f>AX55+AX78+AX90+AX96+AX107+AX130</f>
        <v>298</v>
      </c>
      <c r="AY174" s="217">
        <f>AY55+AY78+AY90+AY96+AY107+AY130</f>
        <v>59.333333333333336</v>
      </c>
    </row>
    <row r="175" spans="1:51" s="25" customFormat="1" ht="20.100000000000001" customHeight="1" x14ac:dyDescent="0.25">
      <c r="A175" s="438"/>
      <c r="B175" s="19"/>
      <c r="C175" s="19"/>
      <c r="E175" s="179"/>
      <c r="F175" s="23"/>
      <c r="G175" s="181" t="s">
        <v>74</v>
      </c>
      <c r="H175" s="195">
        <f>H33+H118+H120+H116+H149+((H92+H114)/2)</f>
        <v>30</v>
      </c>
      <c r="I175" s="195">
        <f>I33+I118+I120+I114+I116+I149</f>
        <v>10</v>
      </c>
      <c r="J175" s="195">
        <f>H175+'S4'!H227</f>
        <v>60</v>
      </c>
      <c r="K175" s="24"/>
      <c r="L175" s="24"/>
      <c r="M175" s="23"/>
      <c r="N175" s="23"/>
      <c r="O175" s="23"/>
      <c r="P175" s="24"/>
      <c r="R175" s="24"/>
      <c r="S175" s="24"/>
      <c r="T175" s="24"/>
      <c r="X175" s="181" t="s">
        <v>74</v>
      </c>
      <c r="Y175" s="195">
        <f>Y33+Y118+Y120+Y116+Y149+((Y92+Y114)/2)</f>
        <v>84.75</v>
      </c>
      <c r="Z175" s="195">
        <f>Z33+Z118+Z120+Z116+Z149+((Z92+Z114)/2)</f>
        <v>0</v>
      </c>
      <c r="AA175" s="195">
        <f>AA33+AA118+AA120+AA116+AA149+((AA92+AA114)/2)</f>
        <v>134.5</v>
      </c>
      <c r="AB175" s="195">
        <f>AB33+AB118+AB120+AB116+AB149+((AB92+AB114)/2)</f>
        <v>74</v>
      </c>
      <c r="AC175" s="195">
        <f t="shared" si="7"/>
        <v>293.25</v>
      </c>
      <c r="AD175" s="23"/>
      <c r="AE175" s="23"/>
      <c r="AF175" s="23"/>
      <c r="AG175" s="23"/>
      <c r="AH175" s="23"/>
      <c r="AI175" s="23"/>
      <c r="AJ175" s="23"/>
      <c r="AK175" s="23"/>
      <c r="AM175" s="23"/>
      <c r="AN175" s="68"/>
      <c r="AQ175" s="183"/>
      <c r="AR175" s="20"/>
      <c r="AS175" s="176"/>
      <c r="AT175" s="176"/>
      <c r="AW175" s="181" t="s">
        <v>74</v>
      </c>
      <c r="AX175" s="217">
        <f>AX33+AX118+AX120+AX116+AX149+((AX92+AX114)/2)</f>
        <v>275.5</v>
      </c>
      <c r="AY175" s="217">
        <f>AY33+AY118+AY120+AY114+AY116+AY149</f>
        <v>54.25</v>
      </c>
    </row>
    <row r="176" spans="1:51" s="25" customFormat="1" ht="20.100000000000001" customHeight="1" x14ac:dyDescent="0.25">
      <c r="A176" s="438"/>
      <c r="B176" s="19"/>
      <c r="C176" s="19"/>
      <c r="E176" s="179"/>
      <c r="F176" s="23"/>
      <c r="G176" s="181" t="s">
        <v>156</v>
      </c>
      <c r="H176" s="195">
        <f>H58+H68+H70+H72+((H60+H100)/2)</f>
        <v>30</v>
      </c>
      <c r="I176" s="195">
        <f>I58+I68+I70+I72+((I60+I100)/2)</f>
        <v>10</v>
      </c>
      <c r="J176" s="195">
        <f>H176+'S4'!H228</f>
        <v>60</v>
      </c>
      <c r="K176" s="24"/>
      <c r="L176" s="24"/>
      <c r="M176" s="23"/>
      <c r="N176" s="23"/>
      <c r="O176" s="23"/>
      <c r="P176" s="24"/>
      <c r="R176" s="24"/>
      <c r="S176" s="24"/>
      <c r="T176" s="24"/>
      <c r="X176" s="181" t="s">
        <v>156</v>
      </c>
      <c r="Y176" s="195">
        <f>Y58+Y68+Y70+Y72+((Y60+Y100)/2)</f>
        <v>107.25</v>
      </c>
      <c r="Z176" s="195">
        <f t="shared" ref="Z176:AB176" si="10">Z58+Z68+Z70+Z72+((Z60+Z100)/2)</f>
        <v>0</v>
      </c>
      <c r="AA176" s="195">
        <f t="shared" si="10"/>
        <v>153</v>
      </c>
      <c r="AB176" s="195">
        <f t="shared" si="10"/>
        <v>16.5</v>
      </c>
      <c r="AC176" s="195">
        <f t="shared" si="7"/>
        <v>276.75</v>
      </c>
      <c r="AD176" s="23"/>
      <c r="AE176" s="23"/>
      <c r="AF176" s="23"/>
      <c r="AG176" s="23"/>
      <c r="AH176" s="23"/>
      <c r="AI176" s="23"/>
      <c r="AJ176" s="23"/>
      <c r="AK176" s="23"/>
      <c r="AM176" s="23"/>
      <c r="AN176" s="68"/>
      <c r="AQ176" s="183"/>
      <c r="AR176" s="20"/>
      <c r="AS176" s="176"/>
      <c r="AT176" s="176"/>
      <c r="AW176" s="181" t="s">
        <v>156</v>
      </c>
      <c r="AX176" s="217">
        <f t="shared" ref="AX176:AY176" si="11">AX58+AX68+AX70+AX72+((AX60+AX100)/2)</f>
        <v>276.75</v>
      </c>
      <c r="AY176" s="217">
        <f t="shared" si="11"/>
        <v>46.125</v>
      </c>
    </row>
    <row r="177" spans="1:51" s="25" customFormat="1" ht="20.100000000000001" customHeight="1" x14ac:dyDescent="0.25">
      <c r="A177" s="438"/>
      <c r="B177" s="19"/>
      <c r="C177" s="19"/>
      <c r="E177" s="179"/>
      <c r="F177" s="23"/>
      <c r="G177" s="181" t="s">
        <v>157</v>
      </c>
      <c r="H177" s="195">
        <f>H58+H60+H64+H68+H70+H130</f>
        <v>30</v>
      </c>
      <c r="I177" s="195">
        <f>I58+I60+I64+I68+I70+I130</f>
        <v>10</v>
      </c>
      <c r="J177" s="195">
        <f>H177+'S4'!H229</f>
        <v>60</v>
      </c>
      <c r="K177" s="24"/>
      <c r="L177" s="24"/>
      <c r="M177" s="23"/>
      <c r="N177" s="23"/>
      <c r="O177" s="23"/>
      <c r="P177" s="24"/>
      <c r="R177" s="24"/>
      <c r="S177" s="24"/>
      <c r="T177" s="24"/>
      <c r="X177" s="181" t="s">
        <v>157</v>
      </c>
      <c r="Y177" s="195">
        <f>Y58+Y60+Y64+Y68+Y70+Y130</f>
        <v>90</v>
      </c>
      <c r="Z177" s="195">
        <f t="shared" ref="Z177:AB177" si="12">Z58+Z60+Z64+Z68+Z70+Z130</f>
        <v>15</v>
      </c>
      <c r="AA177" s="195">
        <f t="shared" si="12"/>
        <v>142</v>
      </c>
      <c r="AB177" s="195">
        <f t="shared" si="12"/>
        <v>31.5</v>
      </c>
      <c r="AC177" s="195">
        <f t="shared" si="7"/>
        <v>278.5</v>
      </c>
      <c r="AD177" s="23"/>
      <c r="AE177" s="23"/>
      <c r="AF177" s="23"/>
      <c r="AG177" s="23"/>
      <c r="AH177" s="23"/>
      <c r="AI177" s="23"/>
      <c r="AJ177" s="23"/>
      <c r="AK177" s="23"/>
      <c r="AM177" s="23"/>
      <c r="AN177" s="68"/>
      <c r="AQ177" s="183"/>
      <c r="AR177" s="20"/>
      <c r="AS177" s="176"/>
      <c r="AT177" s="176"/>
      <c r="AW177" s="181" t="s">
        <v>157</v>
      </c>
      <c r="AX177" s="217">
        <f t="shared" ref="AX177:AY177" si="13">AX58+AX60+AX64+AX68+AX70+AX130</f>
        <v>278.5</v>
      </c>
      <c r="AY177" s="217">
        <f t="shared" si="13"/>
        <v>56.083333333333336</v>
      </c>
    </row>
    <row r="178" spans="1:51" s="25" customFormat="1" ht="20.100000000000001" customHeight="1" x14ac:dyDescent="0.25">
      <c r="A178" s="438"/>
      <c r="B178" s="19"/>
      <c r="C178" s="19"/>
      <c r="E178" s="179"/>
      <c r="F178" s="23"/>
      <c r="G178" s="181" t="s">
        <v>515</v>
      </c>
      <c r="H178" s="195">
        <f>H58+H64+H66+H68+H84+H134</f>
        <v>30</v>
      </c>
      <c r="I178" s="195">
        <f>I58+I64+I66+I68+I84+I134</f>
        <v>10</v>
      </c>
      <c r="J178" s="195">
        <f>H178+'S4'!H230</f>
        <v>60</v>
      </c>
      <c r="K178" s="24"/>
      <c r="L178" s="24"/>
      <c r="M178" s="23"/>
      <c r="N178" s="23"/>
      <c r="O178" s="23"/>
      <c r="P178" s="24"/>
      <c r="R178" s="24"/>
      <c r="S178" s="24"/>
      <c r="T178" s="24"/>
      <c r="X178" s="181" t="s">
        <v>515</v>
      </c>
      <c r="Y178" s="195">
        <f>Y58+Y64+Y66+Y68+Y84+Y134</f>
        <v>90</v>
      </c>
      <c r="Z178" s="195">
        <f t="shared" ref="Z178:AB178" si="14">Z58+Z64+Z66+Z68+Z84+Z134</f>
        <v>15</v>
      </c>
      <c r="AA178" s="195">
        <f t="shared" si="14"/>
        <v>138</v>
      </c>
      <c r="AB178" s="195">
        <f t="shared" si="14"/>
        <v>31.5</v>
      </c>
      <c r="AC178" s="195">
        <f t="shared" si="7"/>
        <v>274.5</v>
      </c>
      <c r="AD178" s="23"/>
      <c r="AE178" s="23"/>
      <c r="AF178" s="23"/>
      <c r="AG178" s="23"/>
      <c r="AH178" s="23"/>
      <c r="AI178" s="23"/>
      <c r="AJ178" s="23"/>
      <c r="AK178" s="23"/>
      <c r="AM178" s="23"/>
      <c r="AN178" s="68"/>
      <c r="AQ178" s="183"/>
      <c r="AR178" s="20"/>
      <c r="AS178" s="176"/>
      <c r="AT178" s="176"/>
      <c r="AW178" s="181" t="s">
        <v>515</v>
      </c>
      <c r="AX178" s="217">
        <f t="shared" ref="AX178:AY178" si="15">AX58+AX64+AX66+AX68+AX84+AX134</f>
        <v>274.5</v>
      </c>
      <c r="AY178" s="217">
        <f t="shared" si="15"/>
        <v>54.75</v>
      </c>
    </row>
    <row r="179" spans="1:51" s="25" customFormat="1" ht="20.100000000000001" customHeight="1" x14ac:dyDescent="0.25">
      <c r="A179" s="438"/>
      <c r="B179" s="19"/>
      <c r="C179" s="19"/>
      <c r="E179" s="179"/>
      <c r="F179" s="23"/>
      <c r="G179" s="181" t="s">
        <v>448</v>
      </c>
      <c r="H179" s="195">
        <f>H58+H60+H62+H64+H82+H130</f>
        <v>30</v>
      </c>
      <c r="I179" s="195">
        <f>I58+I60+I62+I64+I82+I130</f>
        <v>10</v>
      </c>
      <c r="J179" s="195">
        <f>H179+'S4'!H231</f>
        <v>60</v>
      </c>
      <c r="K179" s="24"/>
      <c r="L179" s="24"/>
      <c r="M179" s="23"/>
      <c r="N179" s="23"/>
      <c r="O179" s="23"/>
      <c r="P179" s="24"/>
      <c r="R179" s="24"/>
      <c r="S179" s="24"/>
      <c r="T179" s="24"/>
      <c r="X179" s="181" t="s">
        <v>448</v>
      </c>
      <c r="Y179" s="195">
        <f>Y58+Y60+Y62+Y64+Y82+Y130</f>
        <v>82.5</v>
      </c>
      <c r="Z179" s="195">
        <f t="shared" ref="Z179:AB179" si="16">Z58+Z60+Z62+Z64+Z82+Z130</f>
        <v>15</v>
      </c>
      <c r="AA179" s="195">
        <f t="shared" si="16"/>
        <v>134.5</v>
      </c>
      <c r="AB179" s="195">
        <f t="shared" si="16"/>
        <v>46.5</v>
      </c>
      <c r="AC179" s="195">
        <f t="shared" si="7"/>
        <v>278.5</v>
      </c>
      <c r="AD179" s="23"/>
      <c r="AE179" s="23"/>
      <c r="AF179" s="23"/>
      <c r="AG179" s="23"/>
      <c r="AH179" s="23"/>
      <c r="AI179" s="23"/>
      <c r="AJ179" s="23"/>
      <c r="AK179" s="23"/>
      <c r="AM179" s="23"/>
      <c r="AN179" s="68"/>
      <c r="AQ179" s="183"/>
      <c r="AR179" s="20"/>
      <c r="AS179" s="176"/>
      <c r="AT179" s="176"/>
      <c r="AW179" s="181" t="s">
        <v>448</v>
      </c>
      <c r="AX179" s="217">
        <f t="shared" ref="AX179:AY179" si="17">AX58+AX60+AX62+AX64+AX82+AX130</f>
        <v>278.5</v>
      </c>
      <c r="AY179" s="217">
        <f t="shared" si="17"/>
        <v>56.083333333333336</v>
      </c>
    </row>
    <row r="180" spans="1:51" s="25" customFormat="1" ht="20.100000000000001" customHeight="1" x14ac:dyDescent="0.25">
      <c r="A180" s="438"/>
      <c r="B180" s="19"/>
      <c r="C180" s="19"/>
      <c r="E180" s="23"/>
      <c r="F180" s="23"/>
      <c r="G180" s="181" t="s">
        <v>516</v>
      </c>
      <c r="H180" s="181">
        <f>H124+H126+H128+((H14+H16+H30+H35+H38+H58+H68+H74+H76+H88+H92+((H60+H70)/2))/4)</f>
        <v>30</v>
      </c>
      <c r="I180" s="181">
        <f>I124+I126+I128+((I14+I16+I30+I35+I38+I58+I68+I74+I76+I88+I92+((I60+I70)/2))/4)</f>
        <v>10</v>
      </c>
      <c r="J180" s="195">
        <f>H180+'S4'!H232</f>
        <v>60</v>
      </c>
      <c r="K180" s="24"/>
      <c r="L180" s="24"/>
      <c r="M180" s="23"/>
      <c r="N180" s="23"/>
      <c r="O180" s="23"/>
      <c r="P180" s="24"/>
      <c r="R180" s="24"/>
      <c r="S180" s="24"/>
      <c r="T180" s="24"/>
      <c r="X180" s="181" t="s">
        <v>516</v>
      </c>
      <c r="Y180" s="195">
        <f t="shared" ref="Y180:AB180" si="18">Y124+Y126+Y128+((Y14+Y16+Y30+Y35+Y38+Y58+Y68+Y74+Y76+Y88+Y92+((Y60+Y70)/2))/4)</f>
        <v>66</v>
      </c>
      <c r="Z180" s="195">
        <f t="shared" si="18"/>
        <v>0</v>
      </c>
      <c r="AA180" s="195">
        <f t="shared" si="18"/>
        <v>80.25</v>
      </c>
      <c r="AB180" s="195">
        <f t="shared" si="18"/>
        <v>22.625</v>
      </c>
      <c r="AC180" s="195">
        <f t="shared" si="7"/>
        <v>168.875</v>
      </c>
      <c r="AD180" s="23"/>
      <c r="AE180" s="23"/>
      <c r="AF180" s="23"/>
      <c r="AG180" s="23"/>
      <c r="AH180" s="23"/>
      <c r="AI180" s="23"/>
      <c r="AJ180" s="23"/>
      <c r="AK180" s="23"/>
      <c r="AM180" s="23"/>
      <c r="AN180" s="68"/>
      <c r="AQ180" s="183"/>
      <c r="AR180" s="20"/>
      <c r="AS180" s="176"/>
      <c r="AT180" s="176"/>
      <c r="AW180" s="181" t="s">
        <v>516</v>
      </c>
      <c r="AX180" s="217">
        <f t="shared" ref="AX180:AY180" si="19">AX124+AX126+AX128+((AX14+AX16+AX30+AX35+AX38+AX58+AX68+AX74+AX76+AX88+AX92+((AX60+AX70)/2))/4)</f>
        <v>168.875</v>
      </c>
      <c r="AY180" s="217">
        <f t="shared" si="19"/>
        <v>28.145833333333336</v>
      </c>
    </row>
    <row r="181" spans="1:51" s="25" customFormat="1" ht="20.100000000000001" customHeight="1" x14ac:dyDescent="0.25">
      <c r="A181" s="438"/>
      <c r="B181" s="19"/>
      <c r="C181" s="19"/>
      <c r="E181" s="23"/>
      <c r="F181" s="23"/>
      <c r="G181" s="23"/>
      <c r="H181" s="23"/>
      <c r="I181" s="23"/>
      <c r="J181" s="23"/>
      <c r="K181" s="24"/>
      <c r="L181" s="23"/>
      <c r="M181" s="24"/>
      <c r="N181" s="24"/>
      <c r="O181" s="24"/>
      <c r="P181" s="23"/>
      <c r="Q181" s="23"/>
      <c r="R181" s="23"/>
      <c r="S181" s="24"/>
      <c r="U181" s="24"/>
      <c r="V181" s="24"/>
      <c r="W181" s="24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P181" s="23"/>
      <c r="AQ181" s="176"/>
      <c r="AR181" s="176"/>
      <c r="AS181" s="176"/>
      <c r="AT181" s="176"/>
    </row>
  </sheetData>
  <autoFilter ref="A13:BB158" xr:uid="{00000000-0009-0000-0000-000002000000}"/>
  <mergeCells count="57">
    <mergeCell ref="D9:I9"/>
    <mergeCell ref="E1:K1"/>
    <mergeCell ref="D3:E3"/>
    <mergeCell ref="D5:I5"/>
    <mergeCell ref="D6:I6"/>
    <mergeCell ref="D7:I7"/>
    <mergeCell ref="K7:L7"/>
    <mergeCell ref="D8:I8"/>
    <mergeCell ref="K8:M8"/>
    <mergeCell ref="D153:G153"/>
    <mergeCell ref="J153:M153"/>
    <mergeCell ref="R153:U153"/>
    <mergeCell ref="V153:X153"/>
    <mergeCell ref="AD10:AD13"/>
    <mergeCell ref="Z12:Z13"/>
    <mergeCell ref="AA12:AA13"/>
    <mergeCell ref="AB12:AB13"/>
    <mergeCell ref="G10:G13"/>
    <mergeCell ref="H10:H13"/>
    <mergeCell ref="I10:I13"/>
    <mergeCell ref="AO10:AO13"/>
    <mergeCell ref="AF10:AF13"/>
    <mergeCell ref="AG10:AG13"/>
    <mergeCell ref="AH10:AH13"/>
    <mergeCell ref="AI10:AI13"/>
    <mergeCell ref="AJ10:AJ13"/>
    <mergeCell ref="AL10:AL13"/>
    <mergeCell ref="AM10:AM13"/>
    <mergeCell ref="AK10:AK13"/>
    <mergeCell ref="AU10:AU13"/>
    <mergeCell ref="AX10:AX13"/>
    <mergeCell ref="AY10:AY13"/>
    <mergeCell ref="BA10:BA13"/>
    <mergeCell ref="AP10:AP13"/>
    <mergeCell ref="AV10:AV13"/>
    <mergeCell ref="BB10:BB13"/>
    <mergeCell ref="J12:M12"/>
    <mergeCell ref="N12:P12"/>
    <mergeCell ref="Q12:U12"/>
    <mergeCell ref="V12:X12"/>
    <mergeCell ref="Y12:Y13"/>
    <mergeCell ref="AN10:AN13"/>
    <mergeCell ref="AQ10:AQ13"/>
    <mergeCell ref="AR10:AR13"/>
    <mergeCell ref="AS10:AS13"/>
    <mergeCell ref="AT10:AT13"/>
    <mergeCell ref="J10:P11"/>
    <mergeCell ref="Q10:X11"/>
    <mergeCell ref="Y10:AB11"/>
    <mergeCell ref="AC10:AC13"/>
    <mergeCell ref="AE10:AE13"/>
    <mergeCell ref="A10:A13"/>
    <mergeCell ref="C10:C13"/>
    <mergeCell ref="D10:D13"/>
    <mergeCell ref="E10:E13"/>
    <mergeCell ref="F10:F13"/>
    <mergeCell ref="B10:B13"/>
  </mergeCells>
  <hyperlinks>
    <hyperlink ref="A131" r:id="rId1" display="Samira Oulahal" xr:uid="{00000000-0004-0000-0200-000000000000}"/>
    <hyperlink ref="A49" r:id="rId2" xr:uid="{00000000-0004-0000-0200-000001000000}"/>
    <hyperlink ref="A104" r:id="rId3" display="Cedric Meyer" xr:uid="{00000000-0004-0000-0200-000002000000}"/>
    <hyperlink ref="A16" r:id="rId4" xr:uid="{00000000-0004-0000-0200-000003000000}"/>
    <hyperlink ref="A18" r:id="rId5" xr:uid="{00000000-0004-0000-0200-000004000000}"/>
    <hyperlink ref="A20" r:id="rId6" xr:uid="{00000000-0004-0000-0200-000005000000}"/>
    <hyperlink ref="A22" r:id="rId7" xr:uid="{00000000-0004-0000-0200-000006000000}"/>
    <hyperlink ref="A24" r:id="rId8" xr:uid="{00000000-0004-0000-0200-000007000000}"/>
    <hyperlink ref="A30" r:id="rId9" xr:uid="{00000000-0004-0000-0200-000008000000}"/>
    <hyperlink ref="A33" r:id="rId10" xr:uid="{00000000-0004-0000-0200-000009000000}"/>
    <hyperlink ref="A51" r:id="rId11" xr:uid="{00000000-0004-0000-0200-00000A000000}"/>
    <hyperlink ref="A55" r:id="rId12" display="Eric Charpentier" xr:uid="{00000000-0004-0000-0200-00000B000000}"/>
    <hyperlink ref="A58" r:id="rId13" xr:uid="{00000000-0004-0000-0200-00000C000000}"/>
    <hyperlink ref="A60" r:id="rId14" xr:uid="{00000000-0004-0000-0200-00000D000000}"/>
    <hyperlink ref="A64" r:id="rId15" xr:uid="{00000000-0004-0000-0200-00000E000000}"/>
    <hyperlink ref="A62" r:id="rId16" display="Nadia Beauner" xr:uid="{00000000-0004-0000-0200-00000F000000}"/>
    <hyperlink ref="A66" r:id="rId17" xr:uid="{00000000-0004-0000-0200-000010000000}"/>
    <hyperlink ref="A74" r:id="rId18" xr:uid="{00000000-0004-0000-0200-000011000000}"/>
    <hyperlink ref="A76" r:id="rId19" xr:uid="{00000000-0004-0000-0200-000012000000}"/>
    <hyperlink ref="A80" r:id="rId20" xr:uid="{00000000-0004-0000-0200-000013000000}"/>
    <hyperlink ref="A118" r:id="rId21" display="Eric Lewin, Pierre Gosselin" xr:uid="{00000000-0004-0000-0200-000014000000}"/>
    <hyperlink ref="A88" r:id="rId22" display="Mohamed Tourabi" xr:uid="{00000000-0004-0000-0200-000015000000}"/>
    <hyperlink ref="A90" r:id="rId23" xr:uid="{00000000-0004-0000-0200-000016000000}"/>
    <hyperlink ref="A120" r:id="rId24" xr:uid="{00000000-0004-0000-0200-000017000000}"/>
    <hyperlink ref="A92" r:id="rId25" xr:uid="{00000000-0004-0000-0200-000018000000}"/>
    <hyperlink ref="A96" r:id="rId26" xr:uid="{00000000-0004-0000-0200-000019000000}"/>
    <hyperlink ref="A102" r:id="rId27" xr:uid="{00000000-0004-0000-0200-00001A000000}"/>
    <hyperlink ref="A114" r:id="rId28" xr:uid="{00000000-0004-0000-0200-00001B000000}"/>
    <hyperlink ref="A116" r:id="rId29" xr:uid="{00000000-0004-0000-0200-00001C000000}"/>
    <hyperlink ref="A122" r:id="rId30" xr:uid="{00000000-0004-0000-0200-00001D000000}"/>
    <hyperlink ref="A46" r:id="rId31" xr:uid="{00000000-0004-0000-0200-00001E000000}"/>
    <hyperlink ref="A82" r:id="rId32" xr:uid="{00000000-0004-0000-0200-00001F000000}"/>
    <hyperlink ref="A26" r:id="rId33" xr:uid="{00000000-0004-0000-0200-000020000000}"/>
    <hyperlink ref="A70" r:id="rId34" display="Romain Joly" xr:uid="{00000000-0004-0000-0200-000021000000}"/>
    <hyperlink ref="A68" r:id="rId35" xr:uid="{00000000-0004-0000-0200-000022000000}"/>
    <hyperlink ref="A28" r:id="rId36" xr:uid="{00000000-0004-0000-0200-000023000000}"/>
    <hyperlink ref="A107" r:id="rId37" display="Béatrice JANIAUD" xr:uid="{00000000-0004-0000-0200-000024000000}"/>
    <hyperlink ref="A86" r:id="rId38" xr:uid="{00000000-0004-0000-0200-000025000000}"/>
    <hyperlink ref="A100" r:id="rId39" xr:uid="{00000000-0004-0000-0200-000026000000}"/>
    <hyperlink ref="A110" r:id="rId40" xr:uid="{00000000-0004-0000-0200-000027000000}"/>
    <hyperlink ref="A43" r:id="rId41" display="Catherine Bougault et Anne Milet" xr:uid="{00000000-0004-0000-0200-000028000000}"/>
    <hyperlink ref="A112" r:id="rId42" xr:uid="{00000000-0004-0000-0200-000029000000}"/>
    <hyperlink ref="A94" r:id="rId43" display="Christophe Rambaud, Catherine Quilliet" xr:uid="{00000000-0004-0000-0200-00002A000000}"/>
    <hyperlink ref="A78" r:id="rId44" xr:uid="{00000000-0004-0000-0200-00002B000000}"/>
    <hyperlink ref="A84" r:id="rId45" xr:uid="{00000000-0004-0000-0200-00002C000000}"/>
    <hyperlink ref="A72" r:id="rId46" xr:uid="{00000000-0004-0000-0200-00002D000000}"/>
  </hyperlinks>
  <printOptions horizontalCentered="1"/>
  <pageMargins left="0.11811023622047245" right="0.11811023622047245" top="0.35433070866141736" bottom="0.39370078740157483" header="0.31496062992125984" footer="0.31496062992125984"/>
  <pageSetup paperSize="9" scale="21" fitToHeight="3" orientation="landscape" cellComments="asDisplayed" r:id="rId47"/>
  <ignoredErrors>
    <ignoredError sqref="AX149 AX139 AX134" formula="1"/>
  </ignoredErrors>
  <drawing r:id="rId48"/>
  <legacyDrawing r:id="rId4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B237"/>
  <sheetViews>
    <sheetView view="pageBreakPreview" topLeftCell="Y11" zoomScale="70" zoomScaleNormal="80" zoomScaleSheetLayoutView="70" workbookViewId="0">
      <pane xSplit="4380" ySplit="1905" topLeftCell="A185" activePane="bottomRight"/>
      <selection activeCell="P190" sqref="D189:P190"/>
      <selection pane="topRight" activeCell="Q10" sqref="Q9:X11"/>
      <selection pane="bottomLeft" activeCell="Y186" sqref="A186:XFD186"/>
      <selection pane="bottomRight" activeCell="F199" sqref="F199"/>
    </sheetView>
  </sheetViews>
  <sheetFormatPr baseColWidth="10" defaultColWidth="10.85546875" defaultRowHeight="15.75" x14ac:dyDescent="0.25"/>
  <cols>
    <col min="1" max="1" width="40.7109375" style="442" customWidth="1"/>
    <col min="2" max="2" width="12.7109375" style="18" customWidth="1"/>
    <col min="3" max="3" width="8.7109375" style="2" customWidth="1"/>
    <col min="4" max="4" width="80.42578125" style="3" customWidth="1"/>
    <col min="5" max="5" width="10.7109375" style="4" customWidth="1"/>
    <col min="6" max="6" width="14.5703125" style="4" customWidth="1"/>
    <col min="7" max="9" width="10.7109375" style="4" customWidth="1"/>
    <col min="10" max="10" width="20.7109375" style="4" customWidth="1"/>
    <col min="11" max="11" width="10.7109375" style="5" customWidth="1"/>
    <col min="12" max="12" width="10.7109375" style="4" customWidth="1"/>
    <col min="13" max="15" width="10.7109375" style="5" customWidth="1"/>
    <col min="16" max="16" width="10.7109375" style="4" customWidth="1"/>
    <col min="17" max="17" width="17.7109375" style="4" customWidth="1"/>
    <col min="18" max="18" width="15.42578125" style="4" customWidth="1"/>
    <col min="19" max="19" width="10.7109375" style="5" customWidth="1"/>
    <col min="20" max="20" width="15.7109375" style="3" customWidth="1"/>
    <col min="21" max="23" width="10.7109375" style="5" customWidth="1"/>
    <col min="24" max="24" width="10.7109375" style="4" customWidth="1"/>
    <col min="25" max="28" width="11.42578125" style="4"/>
    <col min="29" max="48" width="10.85546875" style="4" customWidth="1"/>
    <col min="49" max="49" width="10.85546875" style="3" customWidth="1"/>
    <col min="50" max="50" width="11.42578125" style="4" customWidth="1"/>
    <col min="51" max="51" width="11.42578125" style="6" customWidth="1"/>
    <col min="52" max="52" width="11.42578125" style="4" customWidth="1"/>
    <col min="53" max="54" width="11.42578125" style="7" customWidth="1"/>
    <col min="55" max="16384" width="10.85546875" style="3"/>
  </cols>
  <sheetData>
    <row r="1" spans="1:54" ht="15" x14ac:dyDescent="0.25">
      <c r="B1" s="47"/>
      <c r="C1" s="155"/>
      <c r="D1" s="47"/>
      <c r="E1" s="589" t="s">
        <v>17</v>
      </c>
      <c r="F1" s="589"/>
      <c r="G1" s="589"/>
      <c r="H1" s="589"/>
      <c r="I1" s="589"/>
      <c r="J1" s="589"/>
      <c r="K1" s="589"/>
      <c r="L1" s="49"/>
      <c r="M1" s="49"/>
      <c r="N1" s="49"/>
      <c r="O1" s="47"/>
      <c r="P1" s="47"/>
      <c r="Q1" s="47"/>
      <c r="R1" s="47"/>
    </row>
    <row r="2" spans="1:54" ht="15" x14ac:dyDescent="0.25">
      <c r="B2" s="47"/>
      <c r="C2" s="155"/>
      <c r="D2" s="47"/>
      <c r="E2" s="49"/>
      <c r="F2" s="49"/>
      <c r="G2" s="49"/>
      <c r="H2" s="49"/>
      <c r="I2" s="49"/>
      <c r="J2" s="49"/>
      <c r="K2" s="49"/>
      <c r="L2" s="49"/>
      <c r="M2" s="49"/>
      <c r="N2" s="49"/>
      <c r="O2" s="47"/>
      <c r="P2" s="47"/>
      <c r="Q2" s="47"/>
      <c r="R2" s="47"/>
    </row>
    <row r="3" spans="1:54" ht="15" x14ac:dyDescent="0.25">
      <c r="B3" s="48"/>
      <c r="C3" s="226"/>
      <c r="D3" s="584" t="s">
        <v>462</v>
      </c>
      <c r="E3" s="584"/>
      <c r="F3" s="48"/>
      <c r="G3" s="48"/>
      <c r="H3" s="48"/>
      <c r="I3" s="48"/>
      <c r="J3" s="48"/>
      <c r="K3" s="48" t="s">
        <v>16</v>
      </c>
      <c r="L3" s="48"/>
      <c r="M3" s="48"/>
      <c r="N3" s="48"/>
      <c r="O3" s="47"/>
      <c r="P3" s="47"/>
      <c r="Q3" s="47"/>
      <c r="R3" s="47"/>
    </row>
    <row r="4" spans="1:54" thickBot="1" x14ac:dyDescent="0.3">
      <c r="B4" s="48"/>
      <c r="C4" s="226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54" s="167" customFormat="1" ht="20.100000000000001" customHeight="1" x14ac:dyDescent="0.25">
      <c r="A5" s="162"/>
      <c r="B5" s="163"/>
      <c r="C5" s="18"/>
      <c r="D5" s="590" t="s">
        <v>449</v>
      </c>
      <c r="E5" s="591"/>
      <c r="F5" s="591"/>
      <c r="G5" s="591"/>
      <c r="H5" s="591"/>
      <c r="I5" s="591"/>
      <c r="J5" s="58" t="s">
        <v>450</v>
      </c>
      <c r="K5" s="58" t="s">
        <v>451</v>
      </c>
      <c r="L5" s="56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5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Z5" s="166"/>
      <c r="BA5" s="168"/>
      <c r="BB5" s="166"/>
    </row>
    <row r="6" spans="1:54" s="167" customFormat="1" ht="20.100000000000001" customHeight="1" x14ac:dyDescent="0.25">
      <c r="A6" s="162"/>
      <c r="B6" s="163"/>
      <c r="C6" s="18"/>
      <c r="D6" s="640" t="s">
        <v>452</v>
      </c>
      <c r="E6" s="641"/>
      <c r="F6" s="641"/>
      <c r="G6" s="641"/>
      <c r="H6" s="641"/>
      <c r="I6" s="641"/>
      <c r="J6" s="53" t="s">
        <v>453</v>
      </c>
      <c r="K6" s="53" t="s">
        <v>454</v>
      </c>
      <c r="L6" s="54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70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Z6" s="166"/>
      <c r="BA6" s="168"/>
      <c r="BB6" s="166"/>
    </row>
    <row r="7" spans="1:54" s="167" customFormat="1" ht="20.100000000000001" customHeight="1" x14ac:dyDescent="0.25">
      <c r="A7" s="162"/>
      <c r="B7" s="163"/>
      <c r="C7" s="18"/>
      <c r="D7" s="640" t="s">
        <v>455</v>
      </c>
      <c r="E7" s="641"/>
      <c r="F7" s="641"/>
      <c r="G7" s="641"/>
      <c r="H7" s="641"/>
      <c r="I7" s="641"/>
      <c r="J7" s="52" t="s">
        <v>456</v>
      </c>
      <c r="K7" s="585" t="s">
        <v>457</v>
      </c>
      <c r="L7" s="586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70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Z7" s="166"/>
      <c r="BA7" s="168"/>
      <c r="BB7" s="166"/>
    </row>
    <row r="8" spans="1:54" s="167" customFormat="1" ht="20.100000000000001" customHeight="1" x14ac:dyDescent="0.25">
      <c r="A8" s="162"/>
      <c r="B8" s="163"/>
      <c r="C8" s="18"/>
      <c r="D8" s="640" t="s">
        <v>458</v>
      </c>
      <c r="E8" s="641"/>
      <c r="F8" s="641"/>
      <c r="G8" s="641"/>
      <c r="H8" s="641"/>
      <c r="I8" s="641"/>
      <c r="J8" s="53" t="s">
        <v>459</v>
      </c>
      <c r="K8" s="585" t="s">
        <v>460</v>
      </c>
      <c r="L8" s="586"/>
      <c r="M8" s="586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70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Z8" s="166"/>
      <c r="BA8" s="168"/>
      <c r="BB8" s="166"/>
    </row>
    <row r="9" spans="1:54" s="167" customFormat="1" ht="20.100000000000001" customHeight="1" thickBot="1" x14ac:dyDescent="0.3">
      <c r="A9" s="162"/>
      <c r="B9" s="163"/>
      <c r="C9" s="18"/>
      <c r="D9" s="637" t="s">
        <v>461</v>
      </c>
      <c r="E9" s="638"/>
      <c r="F9" s="638"/>
      <c r="G9" s="638"/>
      <c r="H9" s="638"/>
      <c r="I9" s="638"/>
      <c r="J9" s="171"/>
      <c r="K9" s="65"/>
      <c r="L9" s="66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3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Z9" s="166"/>
      <c r="BA9" s="168"/>
      <c r="BB9" s="166"/>
    </row>
    <row r="10" spans="1:54" s="15" customFormat="1" ht="15" customHeight="1" x14ac:dyDescent="0.25">
      <c r="A10" s="536" t="s">
        <v>31</v>
      </c>
      <c r="B10" s="541" t="s">
        <v>435</v>
      </c>
      <c r="C10" s="523" t="s">
        <v>32</v>
      </c>
      <c r="D10" s="527" t="s">
        <v>443</v>
      </c>
      <c r="E10" s="530" t="s">
        <v>23</v>
      </c>
      <c r="F10" s="530" t="s">
        <v>2</v>
      </c>
      <c r="G10" s="530" t="s">
        <v>0</v>
      </c>
      <c r="H10" s="553" t="s">
        <v>1</v>
      </c>
      <c r="I10" s="530" t="s">
        <v>18</v>
      </c>
      <c r="J10" s="547" t="s">
        <v>24</v>
      </c>
      <c r="K10" s="548"/>
      <c r="L10" s="548"/>
      <c r="M10" s="548"/>
      <c r="N10" s="548"/>
      <c r="O10" s="548"/>
      <c r="P10" s="549"/>
      <c r="Q10" s="547" t="s">
        <v>24</v>
      </c>
      <c r="R10" s="548"/>
      <c r="S10" s="548"/>
      <c r="T10" s="548"/>
      <c r="U10" s="548"/>
      <c r="V10" s="548"/>
      <c r="W10" s="548"/>
      <c r="X10" s="549"/>
      <c r="Y10" s="560" t="s">
        <v>3</v>
      </c>
      <c r="Z10" s="561"/>
      <c r="AA10" s="561"/>
      <c r="AB10" s="562"/>
      <c r="AC10" s="614" t="s">
        <v>149</v>
      </c>
      <c r="AD10" s="617" t="s">
        <v>70</v>
      </c>
      <c r="AE10" s="617" t="s">
        <v>150</v>
      </c>
      <c r="AF10" s="617" t="s">
        <v>444</v>
      </c>
      <c r="AG10" s="617" t="s">
        <v>445</v>
      </c>
      <c r="AH10" s="645" t="s">
        <v>151</v>
      </c>
      <c r="AI10" s="608" t="s">
        <v>446</v>
      </c>
      <c r="AJ10" s="608" t="s">
        <v>152</v>
      </c>
      <c r="AK10" s="608" t="s">
        <v>447</v>
      </c>
      <c r="AL10" s="645" t="s">
        <v>84</v>
      </c>
      <c r="AM10" s="628" t="s">
        <v>419</v>
      </c>
      <c r="AN10" s="608" t="s">
        <v>155</v>
      </c>
      <c r="AO10" s="608" t="s">
        <v>154</v>
      </c>
      <c r="AP10" s="645" t="s">
        <v>153</v>
      </c>
      <c r="AQ10" s="608" t="s">
        <v>74</v>
      </c>
      <c r="AR10" s="608" t="s">
        <v>156</v>
      </c>
      <c r="AS10" s="608" t="s">
        <v>157</v>
      </c>
      <c r="AT10" s="608" t="s">
        <v>76</v>
      </c>
      <c r="AU10" s="608" t="s">
        <v>448</v>
      </c>
      <c r="AV10" s="625" t="s">
        <v>516</v>
      </c>
      <c r="AX10" s="620" t="s">
        <v>85</v>
      </c>
      <c r="AY10" s="621" t="s">
        <v>88</v>
      </c>
      <c r="AZ10" s="17"/>
      <c r="BA10" s="607" t="s">
        <v>86</v>
      </c>
      <c r="BB10" s="607" t="s">
        <v>87</v>
      </c>
    </row>
    <row r="11" spans="1:54" s="15" customFormat="1" ht="15.75" customHeight="1" thickBot="1" x14ac:dyDescent="0.3">
      <c r="A11" s="537"/>
      <c r="B11" s="542"/>
      <c r="C11" s="524"/>
      <c r="D11" s="528"/>
      <c r="E11" s="531"/>
      <c r="F11" s="531"/>
      <c r="G11" s="531"/>
      <c r="H11" s="539"/>
      <c r="I11" s="539"/>
      <c r="J11" s="550"/>
      <c r="K11" s="551"/>
      <c r="L11" s="551"/>
      <c r="M11" s="551"/>
      <c r="N11" s="551"/>
      <c r="O11" s="551"/>
      <c r="P11" s="552"/>
      <c r="Q11" s="550"/>
      <c r="R11" s="551"/>
      <c r="S11" s="551"/>
      <c r="T11" s="551"/>
      <c r="U11" s="551"/>
      <c r="V11" s="551"/>
      <c r="W11" s="551"/>
      <c r="X11" s="552"/>
      <c r="Y11" s="563"/>
      <c r="Z11" s="564"/>
      <c r="AA11" s="564"/>
      <c r="AB11" s="565"/>
      <c r="AC11" s="615"/>
      <c r="AD11" s="618"/>
      <c r="AE11" s="618"/>
      <c r="AF11" s="618"/>
      <c r="AG11" s="618"/>
      <c r="AH11" s="646"/>
      <c r="AI11" s="609"/>
      <c r="AJ11" s="609"/>
      <c r="AK11" s="609"/>
      <c r="AL11" s="646"/>
      <c r="AM11" s="629"/>
      <c r="AN11" s="609"/>
      <c r="AO11" s="609"/>
      <c r="AP11" s="646"/>
      <c r="AQ11" s="609"/>
      <c r="AR11" s="609"/>
      <c r="AS11" s="609"/>
      <c r="AT11" s="609"/>
      <c r="AU11" s="609"/>
      <c r="AV11" s="626"/>
      <c r="AX11" s="620"/>
      <c r="AY11" s="621"/>
      <c r="AZ11" s="17"/>
      <c r="BA11" s="607"/>
      <c r="BB11" s="607"/>
    </row>
    <row r="12" spans="1:54" s="15" customFormat="1" ht="15.75" customHeight="1" thickBot="1" x14ac:dyDescent="0.3">
      <c r="A12" s="537"/>
      <c r="B12" s="542"/>
      <c r="C12" s="524"/>
      <c r="D12" s="528"/>
      <c r="E12" s="531"/>
      <c r="F12" s="531"/>
      <c r="G12" s="531"/>
      <c r="H12" s="539"/>
      <c r="I12" s="539"/>
      <c r="J12" s="544" t="s">
        <v>22</v>
      </c>
      <c r="K12" s="545"/>
      <c r="L12" s="545"/>
      <c r="M12" s="545"/>
      <c r="N12" s="544" t="s">
        <v>25</v>
      </c>
      <c r="O12" s="545"/>
      <c r="P12" s="546"/>
      <c r="Q12" s="533" t="s">
        <v>14</v>
      </c>
      <c r="R12" s="534"/>
      <c r="S12" s="534"/>
      <c r="T12" s="534"/>
      <c r="U12" s="534"/>
      <c r="V12" s="533" t="s">
        <v>25</v>
      </c>
      <c r="W12" s="534"/>
      <c r="X12" s="535"/>
      <c r="Y12" s="566" t="s">
        <v>5</v>
      </c>
      <c r="Z12" s="568" t="s">
        <v>7</v>
      </c>
      <c r="AA12" s="570" t="s">
        <v>6</v>
      </c>
      <c r="AB12" s="572" t="s">
        <v>8</v>
      </c>
      <c r="AC12" s="615"/>
      <c r="AD12" s="618"/>
      <c r="AE12" s="618"/>
      <c r="AF12" s="618"/>
      <c r="AG12" s="618"/>
      <c r="AH12" s="646"/>
      <c r="AI12" s="609"/>
      <c r="AJ12" s="609"/>
      <c r="AK12" s="609"/>
      <c r="AL12" s="646"/>
      <c r="AM12" s="629"/>
      <c r="AN12" s="609"/>
      <c r="AO12" s="609"/>
      <c r="AP12" s="646"/>
      <c r="AQ12" s="609"/>
      <c r="AR12" s="609"/>
      <c r="AS12" s="609"/>
      <c r="AT12" s="609"/>
      <c r="AU12" s="609"/>
      <c r="AV12" s="626"/>
      <c r="AX12" s="620"/>
      <c r="AY12" s="621"/>
      <c r="AZ12" s="17"/>
      <c r="BA12" s="607"/>
      <c r="BB12" s="607"/>
    </row>
    <row r="13" spans="1:54" s="15" customFormat="1" ht="72" customHeight="1" thickBot="1" x14ac:dyDescent="0.3">
      <c r="A13" s="538"/>
      <c r="B13" s="543"/>
      <c r="C13" s="525"/>
      <c r="D13" s="529"/>
      <c r="E13" s="532"/>
      <c r="F13" s="532"/>
      <c r="G13" s="532"/>
      <c r="H13" s="540"/>
      <c r="I13" s="540"/>
      <c r="J13" s="38" t="s">
        <v>26</v>
      </c>
      <c r="K13" s="39" t="s">
        <v>19</v>
      </c>
      <c r="L13" s="40" t="s">
        <v>27</v>
      </c>
      <c r="M13" s="41" t="s">
        <v>20</v>
      </c>
      <c r="N13" s="45" t="s">
        <v>15</v>
      </c>
      <c r="O13" s="37" t="s">
        <v>10</v>
      </c>
      <c r="P13" s="1" t="s">
        <v>9</v>
      </c>
      <c r="Q13" s="36" t="s">
        <v>28</v>
      </c>
      <c r="R13" s="61" t="s">
        <v>29</v>
      </c>
      <c r="S13" s="42" t="s">
        <v>19</v>
      </c>
      <c r="T13" s="43" t="s">
        <v>30</v>
      </c>
      <c r="U13" s="44" t="s">
        <v>21</v>
      </c>
      <c r="V13" s="45" t="s">
        <v>15</v>
      </c>
      <c r="W13" s="37" t="s">
        <v>10</v>
      </c>
      <c r="X13" s="46" t="s">
        <v>9</v>
      </c>
      <c r="Y13" s="567"/>
      <c r="Z13" s="569"/>
      <c r="AA13" s="571"/>
      <c r="AB13" s="573"/>
      <c r="AC13" s="616"/>
      <c r="AD13" s="619"/>
      <c r="AE13" s="619"/>
      <c r="AF13" s="619"/>
      <c r="AG13" s="619"/>
      <c r="AH13" s="647"/>
      <c r="AI13" s="610"/>
      <c r="AJ13" s="610"/>
      <c r="AK13" s="610"/>
      <c r="AL13" s="647"/>
      <c r="AM13" s="630"/>
      <c r="AN13" s="610"/>
      <c r="AO13" s="610"/>
      <c r="AP13" s="647"/>
      <c r="AQ13" s="610"/>
      <c r="AR13" s="610"/>
      <c r="AS13" s="610"/>
      <c r="AT13" s="610"/>
      <c r="AU13" s="610"/>
      <c r="AV13" s="627"/>
      <c r="AX13" s="620"/>
      <c r="AY13" s="621"/>
      <c r="AZ13" s="17"/>
      <c r="BA13" s="607"/>
      <c r="BB13" s="607"/>
    </row>
    <row r="14" spans="1:54" s="15" customFormat="1" ht="20.100000000000001" customHeight="1" x14ac:dyDescent="0.25">
      <c r="A14" s="426" t="s">
        <v>946</v>
      </c>
      <c r="B14" s="246"/>
      <c r="C14" s="104" t="s">
        <v>728</v>
      </c>
      <c r="D14" s="197" t="s">
        <v>785</v>
      </c>
      <c r="E14" s="198"/>
      <c r="F14" s="198" t="s">
        <v>241</v>
      </c>
      <c r="G14" s="198" t="s">
        <v>34</v>
      </c>
      <c r="H14" s="198">
        <v>3</v>
      </c>
      <c r="I14" s="198">
        <v>1</v>
      </c>
      <c r="J14" s="199" t="s">
        <v>79</v>
      </c>
      <c r="K14" s="254">
        <v>0.1</v>
      </c>
      <c r="L14" s="201"/>
      <c r="M14" s="254"/>
      <c r="N14" s="127"/>
      <c r="O14" s="127"/>
      <c r="P14" s="202"/>
      <c r="Q14" s="134" t="s">
        <v>9</v>
      </c>
      <c r="R14" s="201" t="s">
        <v>82</v>
      </c>
      <c r="S14" s="255">
        <v>0.05</v>
      </c>
      <c r="T14" s="201" t="s">
        <v>733</v>
      </c>
      <c r="U14" s="256">
        <v>0.5</v>
      </c>
      <c r="V14" s="126"/>
      <c r="W14" s="127"/>
      <c r="X14" s="128" t="s">
        <v>41</v>
      </c>
      <c r="Y14" s="129">
        <v>6</v>
      </c>
      <c r="Z14" s="130"/>
      <c r="AA14" s="130">
        <v>6</v>
      </c>
      <c r="AB14" s="128">
        <v>16</v>
      </c>
      <c r="AC14" s="129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130" t="s">
        <v>34</v>
      </c>
      <c r="AO14" s="130"/>
      <c r="AP14" s="130"/>
      <c r="AQ14" s="130"/>
      <c r="AR14" s="130"/>
      <c r="AS14" s="130"/>
      <c r="AT14" s="130"/>
      <c r="AU14" s="404"/>
      <c r="AV14" s="205"/>
      <c r="AX14" s="17">
        <f>SUM(Y14:AB14)</f>
        <v>28</v>
      </c>
      <c r="AY14" s="34">
        <f>AX14/H14</f>
        <v>9.3333333333333339</v>
      </c>
      <c r="AZ14" s="17"/>
      <c r="BA14" s="35">
        <f>K14+K15+K16+M14</f>
        <v>1</v>
      </c>
      <c r="BB14" s="35">
        <f>S14+S15+S16+U14</f>
        <v>1</v>
      </c>
    </row>
    <row r="15" spans="1:54" s="15" customFormat="1" ht="20.100000000000001" customHeight="1" x14ac:dyDescent="0.25">
      <c r="A15" s="102"/>
      <c r="B15" s="246"/>
      <c r="C15" s="234"/>
      <c r="D15" s="70"/>
      <c r="E15" s="71"/>
      <c r="F15" s="71"/>
      <c r="G15" s="72"/>
      <c r="H15" s="71"/>
      <c r="I15" s="71"/>
      <c r="J15" s="73" t="s">
        <v>8</v>
      </c>
      <c r="K15" s="74">
        <v>0.45</v>
      </c>
      <c r="L15" s="73"/>
      <c r="M15" s="74"/>
      <c r="N15" s="75"/>
      <c r="O15" s="75"/>
      <c r="P15" s="16"/>
      <c r="Q15" s="76"/>
      <c r="R15" s="73" t="s">
        <v>82</v>
      </c>
      <c r="S15" s="137">
        <v>0.22500000000000001</v>
      </c>
      <c r="T15" s="73"/>
      <c r="U15" s="138"/>
      <c r="V15" s="77"/>
      <c r="W15" s="75"/>
      <c r="X15" s="72"/>
      <c r="Y15" s="78"/>
      <c r="Z15" s="79"/>
      <c r="AA15" s="79"/>
      <c r="AB15" s="80"/>
      <c r="AC15" s="78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79" t="s">
        <v>34</v>
      </c>
      <c r="AO15" s="79"/>
      <c r="AP15" s="79"/>
      <c r="AQ15" s="79"/>
      <c r="AR15" s="79"/>
      <c r="AS15" s="79"/>
      <c r="AT15" s="79"/>
      <c r="AU15" s="139"/>
      <c r="AV15" s="80"/>
      <c r="AX15" s="17"/>
      <c r="AY15" s="34"/>
      <c r="AZ15" s="17"/>
      <c r="BA15" s="35"/>
      <c r="BB15" s="35"/>
    </row>
    <row r="16" spans="1:54" s="15" customFormat="1" ht="20.100000000000001" customHeight="1" x14ac:dyDescent="0.25">
      <c r="A16" s="103"/>
      <c r="B16" s="262"/>
      <c r="C16" s="232"/>
      <c r="D16" s="82"/>
      <c r="E16" s="83"/>
      <c r="F16" s="83"/>
      <c r="G16" s="84"/>
      <c r="H16" s="83"/>
      <c r="I16" s="83"/>
      <c r="J16" s="330" t="s">
        <v>79</v>
      </c>
      <c r="K16" s="86">
        <v>0.45</v>
      </c>
      <c r="L16" s="85"/>
      <c r="M16" s="86"/>
      <c r="N16" s="87"/>
      <c r="O16" s="87"/>
      <c r="P16" s="88"/>
      <c r="Q16" s="89"/>
      <c r="R16" s="85" t="s">
        <v>82</v>
      </c>
      <c r="S16" s="135">
        <v>0.22500000000000001</v>
      </c>
      <c r="T16" s="85"/>
      <c r="U16" s="135"/>
      <c r="V16" s="90"/>
      <c r="W16" s="87"/>
      <c r="X16" s="84"/>
      <c r="Y16" s="91"/>
      <c r="Z16" s="92"/>
      <c r="AA16" s="92"/>
      <c r="AB16" s="84"/>
      <c r="AC16" s="91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92" t="s">
        <v>34</v>
      </c>
      <c r="AO16" s="92"/>
      <c r="AP16" s="92"/>
      <c r="AQ16" s="92"/>
      <c r="AR16" s="92"/>
      <c r="AS16" s="92"/>
      <c r="AT16" s="92"/>
      <c r="AU16" s="263"/>
      <c r="AV16" s="93"/>
      <c r="AX16" s="17"/>
      <c r="AY16" s="34"/>
      <c r="AZ16" s="17"/>
      <c r="BA16" s="35"/>
      <c r="BB16" s="35"/>
    </row>
    <row r="17" spans="1:54" s="15" customFormat="1" ht="20.100000000000001" customHeight="1" x14ac:dyDescent="0.25">
      <c r="A17" s="101" t="s">
        <v>390</v>
      </c>
      <c r="B17" s="245"/>
      <c r="C17" s="331" t="s">
        <v>728</v>
      </c>
      <c r="D17" s="105" t="s">
        <v>287</v>
      </c>
      <c r="E17" s="106" t="s">
        <v>893</v>
      </c>
      <c r="F17" s="106" t="s">
        <v>242</v>
      </c>
      <c r="G17" s="106" t="s">
        <v>34</v>
      </c>
      <c r="H17" s="106">
        <v>6</v>
      </c>
      <c r="I17" s="106">
        <v>2</v>
      </c>
      <c r="J17" s="107" t="s">
        <v>791</v>
      </c>
      <c r="K17" s="108">
        <v>0.2</v>
      </c>
      <c r="L17" s="107" t="s">
        <v>733</v>
      </c>
      <c r="M17" s="108">
        <v>0.6</v>
      </c>
      <c r="N17" s="109"/>
      <c r="O17" s="109"/>
      <c r="P17" s="110" t="s">
        <v>41</v>
      </c>
      <c r="Q17" s="134" t="s">
        <v>9</v>
      </c>
      <c r="R17" s="107" t="s">
        <v>82</v>
      </c>
      <c r="S17" s="111">
        <v>0.2</v>
      </c>
      <c r="T17" s="107" t="s">
        <v>733</v>
      </c>
      <c r="U17" s="136">
        <v>0.6</v>
      </c>
      <c r="V17" s="112"/>
      <c r="W17" s="109"/>
      <c r="X17" s="113" t="s">
        <v>41</v>
      </c>
      <c r="Y17" s="114">
        <v>27</v>
      </c>
      <c r="Z17" s="116"/>
      <c r="AA17" s="116">
        <v>12</v>
      </c>
      <c r="AB17" s="113">
        <v>18</v>
      </c>
      <c r="AC17" s="114" t="s">
        <v>34</v>
      </c>
      <c r="AD17" s="132"/>
      <c r="AE17" s="132"/>
      <c r="AF17" s="132" t="s">
        <v>41</v>
      </c>
      <c r="AG17" s="132" t="s">
        <v>41</v>
      </c>
      <c r="AH17" s="132"/>
      <c r="AI17" s="132"/>
      <c r="AJ17" s="132"/>
      <c r="AK17" s="132"/>
      <c r="AL17" s="132"/>
      <c r="AM17" s="132"/>
      <c r="AN17" s="116"/>
      <c r="AO17" s="116"/>
      <c r="AP17" s="116"/>
      <c r="AQ17" s="116"/>
      <c r="AR17" s="116"/>
      <c r="AS17" s="116"/>
      <c r="AT17" s="116"/>
      <c r="AU17" s="260"/>
      <c r="AV17" s="115"/>
      <c r="AX17" s="17">
        <f>SUM(Y17:AB17)</f>
        <v>57</v>
      </c>
      <c r="AY17" s="34">
        <f>AX17/H17</f>
        <v>9.5</v>
      </c>
      <c r="AZ17" s="17"/>
      <c r="BA17" s="35">
        <f>K17+K18+M17</f>
        <v>1</v>
      </c>
      <c r="BB17" s="35">
        <f>S17+S18+U17</f>
        <v>1</v>
      </c>
    </row>
    <row r="18" spans="1:54" s="15" customFormat="1" ht="20.100000000000001" customHeight="1" x14ac:dyDescent="0.25">
      <c r="A18" s="156"/>
      <c r="B18" s="225"/>
      <c r="C18" s="161"/>
      <c r="D18" s="82"/>
      <c r="E18" s="83"/>
      <c r="F18" s="83"/>
      <c r="G18" s="84"/>
      <c r="H18" s="83"/>
      <c r="I18" s="83"/>
      <c r="J18" s="85" t="s">
        <v>790</v>
      </c>
      <c r="K18" s="86">
        <v>0.2</v>
      </c>
      <c r="L18" s="85"/>
      <c r="M18" s="86"/>
      <c r="N18" s="87"/>
      <c r="O18" s="87"/>
      <c r="P18" s="88"/>
      <c r="Q18" s="89"/>
      <c r="R18" s="85" t="s">
        <v>82</v>
      </c>
      <c r="S18" s="145">
        <v>0.2</v>
      </c>
      <c r="T18" s="85"/>
      <c r="U18" s="135"/>
      <c r="V18" s="90"/>
      <c r="W18" s="87"/>
      <c r="X18" s="84"/>
      <c r="Y18" s="91"/>
      <c r="Z18" s="92"/>
      <c r="AA18" s="92"/>
      <c r="AB18" s="84"/>
      <c r="AC18" s="91" t="s">
        <v>34</v>
      </c>
      <c r="AD18" s="133"/>
      <c r="AE18" s="133"/>
      <c r="AF18" s="133" t="s">
        <v>41</v>
      </c>
      <c r="AG18" s="133" t="s">
        <v>41</v>
      </c>
      <c r="AH18" s="133"/>
      <c r="AI18" s="133"/>
      <c r="AJ18" s="133"/>
      <c r="AK18" s="133"/>
      <c r="AL18" s="133"/>
      <c r="AM18" s="133"/>
      <c r="AN18" s="92"/>
      <c r="AO18" s="92"/>
      <c r="AP18" s="92"/>
      <c r="AQ18" s="92"/>
      <c r="AR18" s="92"/>
      <c r="AS18" s="92"/>
      <c r="AT18" s="92"/>
      <c r="AU18" s="263"/>
      <c r="AV18" s="93"/>
      <c r="AX18" s="17"/>
      <c r="AY18" s="34"/>
      <c r="AZ18" s="17"/>
      <c r="BA18" s="35"/>
      <c r="BB18" s="35"/>
    </row>
    <row r="19" spans="1:54" s="15" customFormat="1" ht="20.100000000000001" customHeight="1" x14ac:dyDescent="0.25">
      <c r="A19" s="101" t="s">
        <v>429</v>
      </c>
      <c r="B19" s="245"/>
      <c r="C19" s="104" t="s">
        <v>728</v>
      </c>
      <c r="D19" s="105" t="s">
        <v>288</v>
      </c>
      <c r="E19" s="106" t="s">
        <v>894</v>
      </c>
      <c r="F19" s="106" t="s">
        <v>243</v>
      </c>
      <c r="G19" s="113" t="s">
        <v>49</v>
      </c>
      <c r="H19" s="106">
        <v>6</v>
      </c>
      <c r="I19" s="106">
        <v>2</v>
      </c>
      <c r="J19" s="107" t="s">
        <v>79</v>
      </c>
      <c r="K19" s="108">
        <v>0.25</v>
      </c>
      <c r="L19" s="107" t="s">
        <v>733</v>
      </c>
      <c r="M19" s="108">
        <v>0.5</v>
      </c>
      <c r="N19" s="109"/>
      <c r="O19" s="109"/>
      <c r="P19" s="110" t="s">
        <v>41</v>
      </c>
      <c r="Q19" s="134" t="s">
        <v>9</v>
      </c>
      <c r="R19" s="107" t="s">
        <v>82</v>
      </c>
      <c r="S19" s="108">
        <v>0.25</v>
      </c>
      <c r="T19" s="107" t="s">
        <v>733</v>
      </c>
      <c r="U19" s="108">
        <v>0.5</v>
      </c>
      <c r="V19" s="112"/>
      <c r="W19" s="109"/>
      <c r="X19" s="113" t="s">
        <v>41</v>
      </c>
      <c r="Y19" s="114">
        <v>19.5</v>
      </c>
      <c r="Z19" s="116"/>
      <c r="AA19" s="116">
        <v>19.5</v>
      </c>
      <c r="AB19" s="115">
        <v>8</v>
      </c>
      <c r="AC19" s="114" t="s">
        <v>34</v>
      </c>
      <c r="AD19" s="132" t="s">
        <v>34</v>
      </c>
      <c r="AE19" s="132" t="s">
        <v>34</v>
      </c>
      <c r="AF19" s="132"/>
      <c r="AG19" s="132"/>
      <c r="AH19" s="132"/>
      <c r="AI19" s="132"/>
      <c r="AJ19" s="132"/>
      <c r="AK19" s="132"/>
      <c r="AL19" s="132"/>
      <c r="AM19" s="132"/>
      <c r="AN19" s="116"/>
      <c r="AO19" s="116"/>
      <c r="AP19" s="116"/>
      <c r="AQ19" s="116"/>
      <c r="AR19" s="116"/>
      <c r="AS19" s="116"/>
      <c r="AT19" s="116"/>
      <c r="AU19" s="260"/>
      <c r="AV19" s="115" t="s">
        <v>41</v>
      </c>
      <c r="AX19" s="17">
        <f>SUM(Y19:AB19)</f>
        <v>47</v>
      </c>
      <c r="AY19" s="34">
        <f>AX19/H19</f>
        <v>7.833333333333333</v>
      </c>
      <c r="AZ19" s="17"/>
      <c r="BA19" s="35">
        <f>K19+K20+M19</f>
        <v>1</v>
      </c>
      <c r="BB19" s="35">
        <f>S19+S20+U19</f>
        <v>1</v>
      </c>
    </row>
    <row r="20" spans="1:54" s="15" customFormat="1" ht="20.100000000000001" customHeight="1" x14ac:dyDescent="0.25">
      <c r="A20" s="156"/>
      <c r="B20" s="225"/>
      <c r="C20" s="161"/>
      <c r="D20" s="70"/>
      <c r="E20" s="71"/>
      <c r="F20" s="71"/>
      <c r="G20" s="71"/>
      <c r="H20" s="71"/>
      <c r="I20" s="71"/>
      <c r="J20" s="73" t="s">
        <v>746</v>
      </c>
      <c r="K20" s="74">
        <v>0.25</v>
      </c>
      <c r="L20" s="73"/>
      <c r="M20" s="74"/>
      <c r="N20" s="75"/>
      <c r="O20" s="75"/>
      <c r="P20" s="16"/>
      <c r="Q20" s="76"/>
      <c r="R20" s="73" t="s">
        <v>82</v>
      </c>
      <c r="S20" s="74">
        <v>0.25</v>
      </c>
      <c r="T20" s="73"/>
      <c r="U20" s="138"/>
      <c r="V20" s="77"/>
      <c r="W20" s="75"/>
      <c r="X20" s="72"/>
      <c r="Y20" s="78"/>
      <c r="Z20" s="79"/>
      <c r="AA20" s="79"/>
      <c r="AB20" s="72"/>
      <c r="AC20" s="78" t="s">
        <v>34</v>
      </c>
      <c r="AD20" s="131" t="s">
        <v>34</v>
      </c>
      <c r="AE20" s="131" t="s">
        <v>34</v>
      </c>
      <c r="AF20" s="131"/>
      <c r="AG20" s="131"/>
      <c r="AH20" s="131"/>
      <c r="AI20" s="131"/>
      <c r="AJ20" s="131"/>
      <c r="AK20" s="131"/>
      <c r="AL20" s="131"/>
      <c r="AM20" s="131"/>
      <c r="AN20" s="79"/>
      <c r="AO20" s="79"/>
      <c r="AP20" s="79"/>
      <c r="AQ20" s="79"/>
      <c r="AR20" s="79"/>
      <c r="AS20" s="79"/>
      <c r="AT20" s="79"/>
      <c r="AU20" s="139"/>
      <c r="AV20" s="80" t="s">
        <v>41</v>
      </c>
      <c r="AX20" s="17"/>
      <c r="AY20" s="34"/>
      <c r="AZ20" s="17"/>
      <c r="BA20" s="35"/>
      <c r="BB20" s="35"/>
    </row>
    <row r="21" spans="1:54" s="15" customFormat="1" ht="20.100000000000001" customHeight="1" x14ac:dyDescent="0.25">
      <c r="A21" s="101" t="s">
        <v>420</v>
      </c>
      <c r="B21" s="245"/>
      <c r="C21" s="104" t="s">
        <v>728</v>
      </c>
      <c r="D21" s="105" t="s">
        <v>289</v>
      </c>
      <c r="E21" s="106"/>
      <c r="F21" s="106" t="s">
        <v>244</v>
      </c>
      <c r="G21" s="106" t="s">
        <v>41</v>
      </c>
      <c r="H21" s="106">
        <v>6</v>
      </c>
      <c r="I21" s="106">
        <v>2</v>
      </c>
      <c r="J21" s="107" t="s">
        <v>34</v>
      </c>
      <c r="K21" s="108">
        <v>7.4999999999999997E-2</v>
      </c>
      <c r="L21" s="107"/>
      <c r="M21" s="108"/>
      <c r="N21" s="109"/>
      <c r="O21" s="109"/>
      <c r="P21" s="110"/>
      <c r="Q21" s="134" t="s">
        <v>82</v>
      </c>
      <c r="R21" s="107" t="s">
        <v>9</v>
      </c>
      <c r="S21" s="136"/>
      <c r="T21" s="332"/>
      <c r="U21" s="108"/>
      <c r="V21" s="112"/>
      <c r="W21" s="109"/>
      <c r="X21" s="113" t="s">
        <v>41</v>
      </c>
      <c r="Y21" s="114">
        <v>1.5</v>
      </c>
      <c r="Z21" s="116"/>
      <c r="AA21" s="116">
        <v>6</v>
      </c>
      <c r="AB21" s="115">
        <v>50</v>
      </c>
      <c r="AC21" s="114" t="s">
        <v>41</v>
      </c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16"/>
      <c r="AO21" s="116"/>
      <c r="AP21" s="116"/>
      <c r="AQ21" s="116"/>
      <c r="AR21" s="116"/>
      <c r="AS21" s="116"/>
      <c r="AT21" s="116"/>
      <c r="AU21" s="260"/>
      <c r="AV21" s="115"/>
      <c r="AX21" s="17">
        <f>SUM(Y21:AB21)</f>
        <v>57.5</v>
      </c>
      <c r="AY21" s="34">
        <f>AX21/H21</f>
        <v>9.5833333333333339</v>
      </c>
      <c r="AZ21" s="17"/>
      <c r="BA21" s="35">
        <f>K21+K22+K23+K24+M21</f>
        <v>1</v>
      </c>
      <c r="BB21" s="35">
        <f>S21+S22+S23+S24+U21</f>
        <v>1</v>
      </c>
    </row>
    <row r="22" spans="1:54" s="15" customFormat="1" ht="20.100000000000001" customHeight="1" x14ac:dyDescent="0.25">
      <c r="A22" s="156"/>
      <c r="B22" s="225"/>
      <c r="C22" s="161"/>
      <c r="D22" s="70"/>
      <c r="E22" s="71"/>
      <c r="F22" s="71"/>
      <c r="G22" s="71"/>
      <c r="H22" s="71"/>
      <c r="I22" s="71"/>
      <c r="J22" s="73" t="s">
        <v>34</v>
      </c>
      <c r="K22" s="74">
        <v>7.4999999999999997E-2</v>
      </c>
      <c r="L22" s="73"/>
      <c r="M22" s="74"/>
      <c r="N22" s="75"/>
      <c r="O22" s="75"/>
      <c r="P22" s="16"/>
      <c r="Q22" s="76"/>
      <c r="R22" s="73" t="s">
        <v>9</v>
      </c>
      <c r="S22" s="137"/>
      <c r="T22" s="73"/>
      <c r="U22" s="138"/>
      <c r="V22" s="77"/>
      <c r="W22" s="75"/>
      <c r="X22" s="72"/>
      <c r="Y22" s="78"/>
      <c r="Z22" s="79"/>
      <c r="AA22" s="79"/>
      <c r="AB22" s="80"/>
      <c r="AC22" s="78" t="s">
        <v>41</v>
      </c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79"/>
      <c r="AO22" s="79"/>
      <c r="AP22" s="79"/>
      <c r="AQ22" s="79"/>
      <c r="AR22" s="79"/>
      <c r="AS22" s="79"/>
      <c r="AT22" s="79"/>
      <c r="AU22" s="139"/>
      <c r="AV22" s="80"/>
      <c r="AX22" s="17"/>
      <c r="AY22" s="34"/>
      <c r="AZ22" s="17"/>
      <c r="BA22" s="35"/>
      <c r="BB22" s="35"/>
    </row>
    <row r="23" spans="1:54" s="15" customFormat="1" ht="20.100000000000001" customHeight="1" x14ac:dyDescent="0.25">
      <c r="A23" s="156"/>
      <c r="B23" s="225"/>
      <c r="C23" s="161"/>
      <c r="D23" s="70"/>
      <c r="E23" s="71"/>
      <c r="F23" s="71"/>
      <c r="G23" s="72"/>
      <c r="H23" s="71"/>
      <c r="I23" s="71"/>
      <c r="J23" s="73" t="s">
        <v>148</v>
      </c>
      <c r="K23" s="74">
        <v>0.4</v>
      </c>
      <c r="L23" s="73"/>
      <c r="M23" s="74"/>
      <c r="N23" s="75"/>
      <c r="O23" s="75"/>
      <c r="P23" s="16"/>
      <c r="Q23" s="76"/>
      <c r="R23" s="73" t="s">
        <v>82</v>
      </c>
      <c r="S23" s="138">
        <v>0.5</v>
      </c>
      <c r="T23" s="333"/>
      <c r="U23" s="138"/>
      <c r="V23" s="77"/>
      <c r="W23" s="75"/>
      <c r="X23" s="72"/>
      <c r="Y23" s="78"/>
      <c r="Z23" s="79"/>
      <c r="AA23" s="79"/>
      <c r="AB23" s="80"/>
      <c r="AC23" s="78" t="s">
        <v>41</v>
      </c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79"/>
      <c r="AO23" s="79"/>
      <c r="AP23" s="79"/>
      <c r="AQ23" s="79"/>
      <c r="AR23" s="79"/>
      <c r="AS23" s="79"/>
      <c r="AT23" s="79"/>
      <c r="AU23" s="139"/>
      <c r="AV23" s="80"/>
      <c r="AX23" s="17"/>
      <c r="AY23" s="34"/>
      <c r="AZ23" s="17"/>
      <c r="BA23" s="35"/>
      <c r="BB23" s="35"/>
    </row>
    <row r="24" spans="1:54" s="15" customFormat="1" ht="20.100000000000001" customHeight="1" x14ac:dyDescent="0.25">
      <c r="A24" s="156"/>
      <c r="B24" s="225"/>
      <c r="C24" s="161"/>
      <c r="D24" s="82"/>
      <c r="E24" s="83"/>
      <c r="F24" s="83"/>
      <c r="G24" s="83"/>
      <c r="H24" s="83"/>
      <c r="I24" s="83"/>
      <c r="J24" s="85" t="s">
        <v>740</v>
      </c>
      <c r="K24" s="86">
        <v>0.45</v>
      </c>
      <c r="L24" s="85"/>
      <c r="M24" s="86"/>
      <c r="N24" s="87"/>
      <c r="O24" s="87"/>
      <c r="P24" s="88"/>
      <c r="Q24" s="89"/>
      <c r="R24" s="85" t="s">
        <v>82</v>
      </c>
      <c r="S24" s="145">
        <v>0.5</v>
      </c>
      <c r="T24" s="85"/>
      <c r="U24" s="135"/>
      <c r="V24" s="90"/>
      <c r="W24" s="87"/>
      <c r="X24" s="84"/>
      <c r="Y24" s="91"/>
      <c r="Z24" s="92"/>
      <c r="AA24" s="92"/>
      <c r="AB24" s="93"/>
      <c r="AC24" s="91" t="s">
        <v>41</v>
      </c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92"/>
      <c r="AO24" s="92"/>
      <c r="AP24" s="92"/>
      <c r="AQ24" s="92"/>
      <c r="AR24" s="92"/>
      <c r="AS24" s="92"/>
      <c r="AT24" s="92"/>
      <c r="AU24" s="263"/>
      <c r="AV24" s="93"/>
      <c r="AX24" s="17"/>
      <c r="AY24" s="34"/>
      <c r="AZ24" s="17"/>
      <c r="BA24" s="35"/>
      <c r="BB24" s="35"/>
    </row>
    <row r="25" spans="1:54" s="15" customFormat="1" ht="20.100000000000001" customHeight="1" x14ac:dyDescent="0.25">
      <c r="A25" s="99" t="s">
        <v>349</v>
      </c>
      <c r="B25" s="242"/>
      <c r="C25" s="104" t="s">
        <v>728</v>
      </c>
      <c r="D25" s="105" t="s">
        <v>290</v>
      </c>
      <c r="E25" s="106"/>
      <c r="F25" s="106" t="s">
        <v>245</v>
      </c>
      <c r="G25" s="106" t="s">
        <v>34</v>
      </c>
      <c r="H25" s="106">
        <v>6</v>
      </c>
      <c r="I25" s="106">
        <v>2</v>
      </c>
      <c r="J25" s="107" t="s">
        <v>422</v>
      </c>
      <c r="K25" s="108">
        <v>0.25</v>
      </c>
      <c r="L25" s="107" t="s">
        <v>733</v>
      </c>
      <c r="M25" s="108">
        <v>0.5</v>
      </c>
      <c r="N25" s="109"/>
      <c r="O25" s="109"/>
      <c r="P25" s="110" t="s">
        <v>41</v>
      </c>
      <c r="Q25" s="134" t="s">
        <v>9</v>
      </c>
      <c r="R25" s="107" t="s">
        <v>82</v>
      </c>
      <c r="S25" s="111">
        <v>0.25</v>
      </c>
      <c r="T25" s="107" t="s">
        <v>733</v>
      </c>
      <c r="U25" s="136">
        <v>0.5</v>
      </c>
      <c r="V25" s="112"/>
      <c r="W25" s="109"/>
      <c r="X25" s="113" t="s">
        <v>41</v>
      </c>
      <c r="Y25" s="114">
        <v>24</v>
      </c>
      <c r="Z25" s="116"/>
      <c r="AA25" s="116">
        <v>18</v>
      </c>
      <c r="AB25" s="115">
        <v>18</v>
      </c>
      <c r="AC25" s="114"/>
      <c r="AD25" s="132"/>
      <c r="AE25" s="132" t="s">
        <v>34</v>
      </c>
      <c r="AF25" s="132"/>
      <c r="AG25" s="132"/>
      <c r="AH25" s="132"/>
      <c r="AI25" s="132"/>
      <c r="AJ25" s="132"/>
      <c r="AK25" s="132"/>
      <c r="AL25" s="132"/>
      <c r="AM25" s="132"/>
      <c r="AN25" s="116"/>
      <c r="AO25" s="116"/>
      <c r="AP25" s="116"/>
      <c r="AQ25" s="116"/>
      <c r="AR25" s="116"/>
      <c r="AS25" s="116"/>
      <c r="AT25" s="116"/>
      <c r="AU25" s="260"/>
      <c r="AV25" s="115"/>
      <c r="AX25" s="17">
        <f>SUM(Y25:AB25)</f>
        <v>60</v>
      </c>
      <c r="AY25" s="34">
        <f>AX25/H25</f>
        <v>10</v>
      </c>
      <c r="AZ25" s="17"/>
      <c r="BA25" s="35">
        <f>K25+K26+M25</f>
        <v>1</v>
      </c>
      <c r="BB25" s="35">
        <f>S25+S26+U25</f>
        <v>1</v>
      </c>
    </row>
    <row r="26" spans="1:54" s="15" customFormat="1" ht="20.100000000000001" customHeight="1" x14ac:dyDescent="0.25">
      <c r="A26" s="156"/>
      <c r="B26" s="225"/>
      <c r="C26" s="161"/>
      <c r="D26" s="82"/>
      <c r="E26" s="83"/>
      <c r="F26" s="83"/>
      <c r="G26" s="83"/>
      <c r="H26" s="83"/>
      <c r="I26" s="83"/>
      <c r="J26" s="85" t="s">
        <v>79</v>
      </c>
      <c r="K26" s="86">
        <v>0.25</v>
      </c>
      <c r="L26" s="85"/>
      <c r="M26" s="86"/>
      <c r="N26" s="87"/>
      <c r="O26" s="87"/>
      <c r="P26" s="88"/>
      <c r="Q26" s="89"/>
      <c r="R26" s="85" t="s">
        <v>82</v>
      </c>
      <c r="S26" s="145">
        <v>0.25</v>
      </c>
      <c r="T26" s="85"/>
      <c r="U26" s="135"/>
      <c r="V26" s="90"/>
      <c r="W26" s="87"/>
      <c r="X26" s="84"/>
      <c r="Y26" s="91"/>
      <c r="Z26" s="92"/>
      <c r="AA26" s="92"/>
      <c r="AB26" s="93"/>
      <c r="AC26" s="91"/>
      <c r="AD26" s="133"/>
      <c r="AE26" s="133" t="s">
        <v>34</v>
      </c>
      <c r="AF26" s="133"/>
      <c r="AG26" s="133"/>
      <c r="AH26" s="133"/>
      <c r="AI26" s="133"/>
      <c r="AJ26" s="133"/>
      <c r="AK26" s="133"/>
      <c r="AL26" s="133"/>
      <c r="AM26" s="133"/>
      <c r="AN26" s="92"/>
      <c r="AO26" s="92"/>
      <c r="AP26" s="92"/>
      <c r="AQ26" s="92"/>
      <c r="AR26" s="92"/>
      <c r="AS26" s="92"/>
      <c r="AT26" s="92"/>
      <c r="AU26" s="263"/>
      <c r="AV26" s="93"/>
      <c r="AX26" s="17"/>
      <c r="AY26" s="34"/>
      <c r="AZ26" s="17"/>
      <c r="BA26" s="35"/>
      <c r="BB26" s="35"/>
    </row>
    <row r="27" spans="1:54" s="15" customFormat="1" ht="20.100000000000001" customHeight="1" x14ac:dyDescent="0.25">
      <c r="A27" s="101" t="s">
        <v>391</v>
      </c>
      <c r="B27" s="245"/>
      <c r="C27" s="104" t="s">
        <v>728</v>
      </c>
      <c r="D27" s="105" t="s">
        <v>291</v>
      </c>
      <c r="E27" s="106"/>
      <c r="F27" s="106" t="s">
        <v>246</v>
      </c>
      <c r="G27" s="113" t="s">
        <v>34</v>
      </c>
      <c r="H27" s="106">
        <v>3</v>
      </c>
      <c r="I27" s="106">
        <v>1</v>
      </c>
      <c r="J27" s="107" t="s">
        <v>746</v>
      </c>
      <c r="K27" s="108">
        <v>0.25</v>
      </c>
      <c r="L27" s="107" t="s">
        <v>733</v>
      </c>
      <c r="M27" s="108">
        <v>0.5</v>
      </c>
      <c r="N27" s="109"/>
      <c r="O27" s="109"/>
      <c r="P27" s="110" t="s">
        <v>41</v>
      </c>
      <c r="Q27" s="134" t="s">
        <v>9</v>
      </c>
      <c r="R27" s="107" t="s">
        <v>82</v>
      </c>
      <c r="S27" s="111">
        <v>0.25</v>
      </c>
      <c r="T27" s="107" t="s">
        <v>733</v>
      </c>
      <c r="U27" s="108">
        <v>0.5</v>
      </c>
      <c r="V27" s="112"/>
      <c r="W27" s="109"/>
      <c r="X27" s="113" t="s">
        <v>41</v>
      </c>
      <c r="Y27" s="114">
        <v>18</v>
      </c>
      <c r="Z27" s="116"/>
      <c r="AA27" s="116"/>
      <c r="AB27" s="115">
        <v>12</v>
      </c>
      <c r="AC27" s="114"/>
      <c r="AD27" s="132"/>
      <c r="AE27" s="132" t="s">
        <v>34</v>
      </c>
      <c r="AF27" s="132"/>
      <c r="AG27" s="132"/>
      <c r="AH27" s="132"/>
      <c r="AI27" s="132"/>
      <c r="AJ27" s="132"/>
      <c r="AK27" s="132"/>
      <c r="AL27" s="132"/>
      <c r="AM27" s="132"/>
      <c r="AN27" s="116"/>
      <c r="AO27" s="116"/>
      <c r="AP27" s="116"/>
      <c r="AQ27" s="116"/>
      <c r="AR27" s="116"/>
      <c r="AS27" s="116"/>
      <c r="AT27" s="116"/>
      <c r="AU27" s="260"/>
      <c r="AV27" s="115"/>
      <c r="AX27" s="17">
        <f>SUM(Y27:AB27)</f>
        <v>30</v>
      </c>
      <c r="AY27" s="34">
        <f>AX27/H27</f>
        <v>10</v>
      </c>
      <c r="AZ27" s="17"/>
      <c r="BA27" s="35">
        <f>K27+K28+M27</f>
        <v>1</v>
      </c>
      <c r="BB27" s="35">
        <f>S27+S28+U27</f>
        <v>1</v>
      </c>
    </row>
    <row r="28" spans="1:54" s="15" customFormat="1" ht="20.100000000000001" customHeight="1" x14ac:dyDescent="0.25">
      <c r="A28" s="156"/>
      <c r="B28" s="225"/>
      <c r="C28" s="161"/>
      <c r="D28" s="70"/>
      <c r="E28" s="71"/>
      <c r="F28" s="71"/>
      <c r="G28" s="71"/>
      <c r="H28" s="71"/>
      <c r="I28" s="71"/>
      <c r="J28" s="73" t="s">
        <v>79</v>
      </c>
      <c r="K28" s="138">
        <v>0.25</v>
      </c>
      <c r="L28" s="73"/>
      <c r="M28" s="74"/>
      <c r="N28" s="75"/>
      <c r="O28" s="75"/>
      <c r="P28" s="16"/>
      <c r="Q28" s="76"/>
      <c r="R28" s="73" t="s">
        <v>82</v>
      </c>
      <c r="S28" s="137">
        <v>0.25</v>
      </c>
      <c r="T28" s="73"/>
      <c r="U28" s="138"/>
      <c r="V28" s="77"/>
      <c r="W28" s="75"/>
      <c r="X28" s="72"/>
      <c r="Y28" s="78"/>
      <c r="Z28" s="139"/>
      <c r="AA28" s="139"/>
      <c r="AB28" s="80"/>
      <c r="AC28" s="78"/>
      <c r="AD28" s="131"/>
      <c r="AE28" s="131" t="s">
        <v>34</v>
      </c>
      <c r="AF28" s="131"/>
      <c r="AG28" s="131"/>
      <c r="AH28" s="131"/>
      <c r="AI28" s="131"/>
      <c r="AJ28" s="131"/>
      <c r="AK28" s="131"/>
      <c r="AL28" s="131"/>
      <c r="AM28" s="131"/>
      <c r="AN28" s="79"/>
      <c r="AO28" s="79"/>
      <c r="AP28" s="79"/>
      <c r="AQ28" s="79"/>
      <c r="AR28" s="79"/>
      <c r="AS28" s="79"/>
      <c r="AT28" s="79"/>
      <c r="AU28" s="139"/>
      <c r="AV28" s="80"/>
      <c r="AX28" s="17"/>
      <c r="AY28" s="34"/>
      <c r="AZ28" s="17"/>
      <c r="BA28" s="35"/>
      <c r="BB28" s="35"/>
    </row>
    <row r="29" spans="1:54" s="15" customFormat="1" ht="20.100000000000001" customHeight="1" x14ac:dyDescent="0.25">
      <c r="A29" s="101" t="s">
        <v>392</v>
      </c>
      <c r="B29" s="245"/>
      <c r="C29" s="334" t="s">
        <v>728</v>
      </c>
      <c r="D29" s="105" t="s">
        <v>292</v>
      </c>
      <c r="E29" s="106" t="s">
        <v>622</v>
      </c>
      <c r="F29" s="106" t="s">
        <v>247</v>
      </c>
      <c r="G29" s="106" t="s">
        <v>41</v>
      </c>
      <c r="H29" s="106">
        <v>6</v>
      </c>
      <c r="I29" s="106">
        <v>2</v>
      </c>
      <c r="J29" s="107" t="s">
        <v>422</v>
      </c>
      <c r="K29" s="136">
        <v>0.5</v>
      </c>
      <c r="L29" s="107"/>
      <c r="M29" s="108"/>
      <c r="N29" s="109"/>
      <c r="O29" s="109"/>
      <c r="P29" s="110"/>
      <c r="Q29" s="134" t="s">
        <v>9</v>
      </c>
      <c r="R29" s="107" t="s">
        <v>82</v>
      </c>
      <c r="S29" s="136">
        <v>0.5</v>
      </c>
      <c r="T29" s="107" t="s">
        <v>741</v>
      </c>
      <c r="U29" s="136">
        <v>0.2</v>
      </c>
      <c r="V29" s="112"/>
      <c r="W29" s="109"/>
      <c r="X29" s="113" t="s">
        <v>41</v>
      </c>
      <c r="Y29" s="114">
        <v>30</v>
      </c>
      <c r="Z29" s="116"/>
      <c r="AA29" s="116">
        <v>28.5</v>
      </c>
      <c r="AB29" s="115"/>
      <c r="AC29" s="114" t="s">
        <v>41</v>
      </c>
      <c r="AD29" s="132" t="s">
        <v>41</v>
      </c>
      <c r="AE29" s="132"/>
      <c r="AF29" s="132"/>
      <c r="AG29" s="132"/>
      <c r="AH29" s="132"/>
      <c r="AI29" s="132"/>
      <c r="AJ29" s="132"/>
      <c r="AK29" s="132"/>
      <c r="AL29" s="132"/>
      <c r="AM29" s="132"/>
      <c r="AN29" s="116"/>
      <c r="AO29" s="116"/>
      <c r="AP29" s="116"/>
      <c r="AQ29" s="116"/>
      <c r="AR29" s="116"/>
      <c r="AS29" s="116"/>
      <c r="AT29" s="116"/>
      <c r="AU29" s="260"/>
      <c r="AV29" s="115"/>
      <c r="AX29" s="17">
        <f>SUM(Y29:AB29)</f>
        <v>58.5</v>
      </c>
      <c r="AY29" s="34">
        <f>AX29/H29</f>
        <v>9.75</v>
      </c>
      <c r="AZ29" s="17"/>
      <c r="BA29" s="35">
        <f>K29+K30+K31+M29</f>
        <v>1</v>
      </c>
      <c r="BB29" s="35">
        <f>S29+S30+S31+U29</f>
        <v>1</v>
      </c>
    </row>
    <row r="30" spans="1:54" s="15" customFormat="1" ht="20.100000000000001" customHeight="1" x14ac:dyDescent="0.25">
      <c r="A30" s="102"/>
      <c r="B30" s="246"/>
      <c r="C30" s="234"/>
      <c r="D30" s="70"/>
      <c r="E30" s="71"/>
      <c r="F30" s="71"/>
      <c r="G30" s="71"/>
      <c r="H30" s="71"/>
      <c r="I30" s="71"/>
      <c r="J30" s="73" t="s">
        <v>422</v>
      </c>
      <c r="K30" s="74">
        <v>0.3</v>
      </c>
      <c r="L30" s="73"/>
      <c r="M30" s="74"/>
      <c r="N30" s="75"/>
      <c r="O30" s="75"/>
      <c r="P30" s="16"/>
      <c r="Q30" s="76"/>
      <c r="R30" s="73" t="s">
        <v>82</v>
      </c>
      <c r="S30" s="74">
        <v>0.3</v>
      </c>
      <c r="T30" s="73"/>
      <c r="U30" s="138"/>
      <c r="V30" s="77"/>
      <c r="W30" s="75"/>
      <c r="X30" s="72"/>
      <c r="Y30" s="78"/>
      <c r="Z30" s="79"/>
      <c r="AA30" s="79"/>
      <c r="AB30" s="80"/>
      <c r="AC30" s="78" t="s">
        <v>41</v>
      </c>
      <c r="AD30" s="131" t="s">
        <v>41</v>
      </c>
      <c r="AE30" s="131"/>
      <c r="AF30" s="131"/>
      <c r="AG30" s="131"/>
      <c r="AH30" s="131"/>
      <c r="AI30" s="131"/>
      <c r="AJ30" s="131"/>
      <c r="AK30" s="131"/>
      <c r="AL30" s="131"/>
      <c r="AM30" s="131"/>
      <c r="AN30" s="79"/>
      <c r="AO30" s="79"/>
      <c r="AP30" s="79"/>
      <c r="AQ30" s="79"/>
      <c r="AR30" s="79"/>
      <c r="AS30" s="79"/>
      <c r="AT30" s="79"/>
      <c r="AU30" s="139"/>
      <c r="AV30" s="80"/>
      <c r="AX30" s="17"/>
      <c r="AY30" s="34"/>
      <c r="AZ30" s="17"/>
      <c r="BA30" s="35"/>
      <c r="BB30" s="35"/>
    </row>
    <row r="31" spans="1:54" s="15" customFormat="1" ht="20.100000000000001" customHeight="1" x14ac:dyDescent="0.25">
      <c r="A31" s="156"/>
      <c r="B31" s="225"/>
      <c r="C31" s="161"/>
      <c r="D31" s="70"/>
      <c r="E31" s="71"/>
      <c r="F31" s="71"/>
      <c r="G31" s="71"/>
      <c r="H31" s="71"/>
      <c r="I31" s="71"/>
      <c r="J31" s="73" t="s">
        <v>79</v>
      </c>
      <c r="K31" s="74">
        <v>0.2</v>
      </c>
      <c r="L31" s="73"/>
      <c r="M31" s="74"/>
      <c r="N31" s="75"/>
      <c r="O31" s="75"/>
      <c r="P31" s="16"/>
      <c r="Q31" s="76"/>
      <c r="R31" s="73" t="s">
        <v>9</v>
      </c>
      <c r="S31" s="138"/>
      <c r="T31" s="73"/>
      <c r="U31" s="138"/>
      <c r="V31" s="77"/>
      <c r="W31" s="75"/>
      <c r="X31" s="72"/>
      <c r="Y31" s="78"/>
      <c r="Z31" s="79"/>
      <c r="AA31" s="79"/>
      <c r="AB31" s="80"/>
      <c r="AC31" s="78" t="s">
        <v>41</v>
      </c>
      <c r="AD31" s="131" t="s">
        <v>41</v>
      </c>
      <c r="AE31" s="131"/>
      <c r="AF31" s="131"/>
      <c r="AG31" s="131"/>
      <c r="AH31" s="131"/>
      <c r="AI31" s="131"/>
      <c r="AJ31" s="131"/>
      <c r="AK31" s="131"/>
      <c r="AL31" s="131"/>
      <c r="AM31" s="131"/>
      <c r="AN31" s="79"/>
      <c r="AO31" s="79"/>
      <c r="AP31" s="79"/>
      <c r="AQ31" s="79"/>
      <c r="AR31" s="79"/>
      <c r="AS31" s="79"/>
      <c r="AT31" s="79"/>
      <c r="AU31" s="139"/>
      <c r="AV31" s="80"/>
      <c r="AX31" s="17"/>
      <c r="AY31" s="34"/>
      <c r="AZ31" s="17"/>
      <c r="BA31" s="35"/>
      <c r="BB31" s="35"/>
    </row>
    <row r="32" spans="1:54" s="15" customFormat="1" ht="20.100000000000001" customHeight="1" x14ac:dyDescent="0.25">
      <c r="A32" s="443" t="s">
        <v>520</v>
      </c>
      <c r="B32" s="245"/>
      <c r="C32" s="104" t="s">
        <v>728</v>
      </c>
      <c r="D32" s="105" t="s">
        <v>499</v>
      </c>
      <c r="E32" s="106" t="s">
        <v>623</v>
      </c>
      <c r="F32" s="106" t="s">
        <v>694</v>
      </c>
      <c r="G32" s="106" t="s">
        <v>41</v>
      </c>
      <c r="H32" s="106">
        <v>6</v>
      </c>
      <c r="I32" s="106">
        <v>2</v>
      </c>
      <c r="J32" s="107" t="s">
        <v>34</v>
      </c>
      <c r="K32" s="108">
        <v>0.2</v>
      </c>
      <c r="L32" s="107" t="s">
        <v>733</v>
      </c>
      <c r="M32" s="108">
        <v>0.3</v>
      </c>
      <c r="N32" s="109"/>
      <c r="O32" s="109"/>
      <c r="P32" s="110" t="s">
        <v>41</v>
      </c>
      <c r="Q32" s="134" t="s">
        <v>82</v>
      </c>
      <c r="R32" s="209" t="s">
        <v>783</v>
      </c>
      <c r="S32" s="136"/>
      <c r="T32" s="107"/>
      <c r="U32" s="108"/>
      <c r="V32" s="112"/>
      <c r="W32" s="109"/>
      <c r="X32" s="113"/>
      <c r="Y32" s="114">
        <v>21</v>
      </c>
      <c r="Z32" s="116"/>
      <c r="AA32" s="116">
        <f>21+12</f>
        <v>33</v>
      </c>
      <c r="AB32" s="113"/>
      <c r="AC32" s="114"/>
      <c r="AD32" s="132"/>
      <c r="AE32" s="132"/>
      <c r="AF32" s="132" t="s">
        <v>41</v>
      </c>
      <c r="AG32" s="132" t="s">
        <v>41</v>
      </c>
      <c r="AH32" s="132"/>
      <c r="AI32" s="132"/>
      <c r="AJ32" s="132"/>
      <c r="AK32" s="132"/>
      <c r="AL32" s="132"/>
      <c r="AM32" s="132"/>
      <c r="AN32" s="116"/>
      <c r="AO32" s="116"/>
      <c r="AP32" s="116"/>
      <c r="AQ32" s="116"/>
      <c r="AR32" s="116"/>
      <c r="AS32" s="116"/>
      <c r="AT32" s="116"/>
      <c r="AU32" s="260"/>
      <c r="AV32" s="115"/>
      <c r="AX32" s="17">
        <f>SUM(Y32:AB32)</f>
        <v>54</v>
      </c>
      <c r="AY32" s="34">
        <f>AX32/H32</f>
        <v>9</v>
      </c>
      <c r="AZ32" s="17"/>
      <c r="BA32" s="35">
        <f>K32+K33+M32+M33</f>
        <v>1</v>
      </c>
      <c r="BB32" s="35"/>
    </row>
    <row r="33" spans="1:54" s="15" customFormat="1" ht="20.100000000000001" customHeight="1" x14ac:dyDescent="0.25">
      <c r="A33" s="158"/>
      <c r="B33" s="241"/>
      <c r="C33" s="81"/>
      <c r="D33" s="82"/>
      <c r="E33" s="83"/>
      <c r="F33" s="83"/>
      <c r="G33" s="83"/>
      <c r="H33" s="83"/>
      <c r="I33" s="83"/>
      <c r="J33" s="85" t="s">
        <v>34</v>
      </c>
      <c r="K33" s="86">
        <v>0.2</v>
      </c>
      <c r="L33" s="85" t="s">
        <v>875</v>
      </c>
      <c r="M33" s="86">
        <v>0.3</v>
      </c>
      <c r="N33" s="87"/>
      <c r="O33" s="87"/>
      <c r="P33" s="88"/>
      <c r="Q33" s="89"/>
      <c r="R33" s="85"/>
      <c r="S33" s="135"/>
      <c r="T33" s="85"/>
      <c r="U33" s="86"/>
      <c r="V33" s="90"/>
      <c r="W33" s="87"/>
      <c r="X33" s="84"/>
      <c r="Y33" s="91"/>
      <c r="Z33" s="92"/>
      <c r="AA33" s="92"/>
      <c r="AB33" s="84"/>
      <c r="AC33" s="91"/>
      <c r="AD33" s="133"/>
      <c r="AE33" s="133"/>
      <c r="AF33" s="133" t="s">
        <v>41</v>
      </c>
      <c r="AG33" s="133" t="s">
        <v>41</v>
      </c>
      <c r="AH33" s="133"/>
      <c r="AI33" s="133"/>
      <c r="AJ33" s="133"/>
      <c r="AK33" s="133"/>
      <c r="AL33" s="133"/>
      <c r="AM33" s="133"/>
      <c r="AN33" s="92"/>
      <c r="AO33" s="92"/>
      <c r="AP33" s="92"/>
      <c r="AQ33" s="92"/>
      <c r="AR33" s="92"/>
      <c r="AS33" s="92"/>
      <c r="AT33" s="92"/>
      <c r="AU33" s="263"/>
      <c r="AV33" s="93"/>
      <c r="AX33" s="17"/>
      <c r="AY33" s="34"/>
      <c r="AZ33" s="17"/>
      <c r="BA33" s="35"/>
      <c r="BB33" s="35"/>
    </row>
    <row r="34" spans="1:54" s="15" customFormat="1" ht="20.100000000000001" customHeight="1" x14ac:dyDescent="0.25">
      <c r="A34" s="101" t="s">
        <v>519</v>
      </c>
      <c r="B34" s="245"/>
      <c r="C34" s="104" t="s">
        <v>728</v>
      </c>
      <c r="D34" s="105" t="s">
        <v>692</v>
      </c>
      <c r="E34" s="106" t="s">
        <v>895</v>
      </c>
      <c r="F34" s="106" t="s">
        <v>693</v>
      </c>
      <c r="G34" s="113" t="s">
        <v>49</v>
      </c>
      <c r="H34" s="106">
        <v>6</v>
      </c>
      <c r="I34" s="106">
        <v>2</v>
      </c>
      <c r="J34" s="107" t="s">
        <v>851</v>
      </c>
      <c r="K34" s="108">
        <v>0.25</v>
      </c>
      <c r="L34" s="107" t="s">
        <v>733</v>
      </c>
      <c r="M34" s="108">
        <v>0.5</v>
      </c>
      <c r="N34" s="109"/>
      <c r="O34" s="109"/>
      <c r="P34" s="110" t="s">
        <v>41</v>
      </c>
      <c r="Q34" s="134" t="s">
        <v>9</v>
      </c>
      <c r="R34" s="107" t="s">
        <v>82</v>
      </c>
      <c r="S34" s="136">
        <v>0.25</v>
      </c>
      <c r="T34" s="107" t="s">
        <v>733</v>
      </c>
      <c r="U34" s="136">
        <v>0.5</v>
      </c>
      <c r="V34" s="112"/>
      <c r="W34" s="109"/>
      <c r="X34" s="113" t="s">
        <v>41</v>
      </c>
      <c r="Y34" s="114">
        <v>19.5</v>
      </c>
      <c r="Z34" s="116"/>
      <c r="AA34" s="116">
        <v>19.5</v>
      </c>
      <c r="AB34" s="115">
        <v>12</v>
      </c>
      <c r="AC34" s="114" t="s">
        <v>34</v>
      </c>
      <c r="AD34" s="132"/>
      <c r="AE34" s="132" t="s">
        <v>34</v>
      </c>
      <c r="AF34" s="132" t="s">
        <v>34</v>
      </c>
      <c r="AG34" s="132"/>
      <c r="AH34" s="132"/>
      <c r="AI34" s="132"/>
      <c r="AJ34" s="132"/>
      <c r="AK34" s="132"/>
      <c r="AL34" s="132"/>
      <c r="AM34" s="132"/>
      <c r="AN34" s="116"/>
      <c r="AO34" s="116"/>
      <c r="AP34" s="116"/>
      <c r="AQ34" s="116"/>
      <c r="AR34" s="116"/>
      <c r="AS34" s="116"/>
      <c r="AT34" s="116"/>
      <c r="AU34" s="260"/>
      <c r="AV34" s="115" t="s">
        <v>41</v>
      </c>
      <c r="AX34" s="17">
        <f>SUM(Y34:AB34)</f>
        <v>51</v>
      </c>
      <c r="AY34" s="34">
        <f>AX34/H34</f>
        <v>8.5</v>
      </c>
      <c r="AZ34" s="17"/>
      <c r="BA34" s="35">
        <f>K34+K35+M34</f>
        <v>1</v>
      </c>
      <c r="BB34" s="35">
        <f>S34+S35+U34</f>
        <v>1</v>
      </c>
    </row>
    <row r="35" spans="1:54" s="15" customFormat="1" ht="20.100000000000001" customHeight="1" x14ac:dyDescent="0.25">
      <c r="A35" s="156"/>
      <c r="B35" s="225"/>
      <c r="C35" s="161"/>
      <c r="D35" s="82"/>
      <c r="E35" s="83"/>
      <c r="F35" s="83"/>
      <c r="G35" s="83"/>
      <c r="H35" s="83"/>
      <c r="I35" s="83"/>
      <c r="J35" s="85" t="s">
        <v>79</v>
      </c>
      <c r="K35" s="86">
        <v>0.25</v>
      </c>
      <c r="L35" s="85"/>
      <c r="M35" s="86"/>
      <c r="N35" s="87"/>
      <c r="O35" s="87"/>
      <c r="P35" s="88"/>
      <c r="Q35" s="89"/>
      <c r="R35" s="85" t="s">
        <v>82</v>
      </c>
      <c r="S35" s="145">
        <v>0.25</v>
      </c>
      <c r="T35" s="85"/>
      <c r="U35" s="86"/>
      <c r="V35" s="90"/>
      <c r="W35" s="87"/>
      <c r="X35" s="84"/>
      <c r="Y35" s="91"/>
      <c r="Z35" s="92"/>
      <c r="AA35" s="92"/>
      <c r="AB35" s="84"/>
      <c r="AC35" s="91" t="s">
        <v>34</v>
      </c>
      <c r="AD35" s="133"/>
      <c r="AE35" s="133" t="s">
        <v>34</v>
      </c>
      <c r="AF35" s="133" t="s">
        <v>34</v>
      </c>
      <c r="AG35" s="133"/>
      <c r="AH35" s="133"/>
      <c r="AI35" s="133"/>
      <c r="AJ35" s="133"/>
      <c r="AK35" s="133"/>
      <c r="AL35" s="133"/>
      <c r="AM35" s="133"/>
      <c r="AN35" s="92"/>
      <c r="AO35" s="92"/>
      <c r="AP35" s="92"/>
      <c r="AQ35" s="92"/>
      <c r="AR35" s="92"/>
      <c r="AS35" s="92"/>
      <c r="AT35" s="92"/>
      <c r="AU35" s="263"/>
      <c r="AV35" s="93" t="s">
        <v>41</v>
      </c>
      <c r="AX35" s="17"/>
      <c r="AY35" s="34"/>
      <c r="AZ35" s="17"/>
      <c r="BA35" s="35"/>
      <c r="BB35" s="35"/>
    </row>
    <row r="36" spans="1:54" s="15" customFormat="1" ht="20.100000000000001" customHeight="1" x14ac:dyDescent="0.25">
      <c r="A36" s="101" t="s">
        <v>390</v>
      </c>
      <c r="B36" s="245"/>
      <c r="C36" s="331" t="s">
        <v>728</v>
      </c>
      <c r="D36" s="105" t="s">
        <v>293</v>
      </c>
      <c r="E36" s="134"/>
      <c r="F36" s="134" t="s">
        <v>248</v>
      </c>
      <c r="G36" s="106" t="s">
        <v>34</v>
      </c>
      <c r="H36" s="106">
        <v>6</v>
      </c>
      <c r="I36" s="134">
        <v>2</v>
      </c>
      <c r="J36" s="107" t="s">
        <v>791</v>
      </c>
      <c r="K36" s="108">
        <v>0.2</v>
      </c>
      <c r="L36" s="107" t="s">
        <v>733</v>
      </c>
      <c r="M36" s="108">
        <v>0.6</v>
      </c>
      <c r="N36" s="109"/>
      <c r="O36" s="109"/>
      <c r="P36" s="110" t="s">
        <v>41</v>
      </c>
      <c r="Q36" s="134" t="s">
        <v>9</v>
      </c>
      <c r="R36" s="107" t="s">
        <v>82</v>
      </c>
      <c r="S36" s="136">
        <v>0.2</v>
      </c>
      <c r="T36" s="107" t="s">
        <v>733</v>
      </c>
      <c r="U36" s="108">
        <v>0.6</v>
      </c>
      <c r="V36" s="112"/>
      <c r="W36" s="109"/>
      <c r="X36" s="113" t="s">
        <v>41</v>
      </c>
      <c r="Y36" s="114">
        <v>27</v>
      </c>
      <c r="Z36" s="116"/>
      <c r="AA36" s="116">
        <v>12</v>
      </c>
      <c r="AB36" s="113">
        <v>18</v>
      </c>
      <c r="AC36" s="114"/>
      <c r="AD36" s="132" t="s">
        <v>34</v>
      </c>
      <c r="AE36" s="132"/>
      <c r="AF36" s="132"/>
      <c r="AG36" s="132"/>
      <c r="AH36" s="132"/>
      <c r="AI36" s="132"/>
      <c r="AJ36" s="132"/>
      <c r="AK36" s="132"/>
      <c r="AL36" s="132"/>
      <c r="AM36" s="132"/>
      <c r="AN36" s="116"/>
      <c r="AO36" s="116"/>
      <c r="AP36" s="116"/>
      <c r="AQ36" s="116"/>
      <c r="AR36" s="116"/>
      <c r="AS36" s="116"/>
      <c r="AT36" s="116"/>
      <c r="AU36" s="260"/>
      <c r="AV36" s="115"/>
      <c r="AX36" s="17">
        <f>SUM(Y36:AB36)</f>
        <v>57</v>
      </c>
      <c r="AY36" s="34">
        <f>AX36/H36</f>
        <v>9.5</v>
      </c>
      <c r="AZ36" s="17"/>
      <c r="BA36" s="35">
        <f>K36+K37+M36</f>
        <v>1</v>
      </c>
      <c r="BB36" s="35">
        <f>S36+S37+U36</f>
        <v>1</v>
      </c>
    </row>
    <row r="37" spans="1:54" s="15" customFormat="1" ht="20.100000000000001" customHeight="1" x14ac:dyDescent="0.25">
      <c r="A37" s="156"/>
      <c r="B37" s="225"/>
      <c r="C37" s="161"/>
      <c r="D37" s="70"/>
      <c r="E37" s="71"/>
      <c r="F37" s="71"/>
      <c r="G37" s="72"/>
      <c r="H37" s="71"/>
      <c r="I37" s="71"/>
      <c r="J37" s="85" t="s">
        <v>790</v>
      </c>
      <c r="K37" s="86">
        <v>0.2</v>
      </c>
      <c r="L37" s="73"/>
      <c r="M37" s="74"/>
      <c r="N37" s="75"/>
      <c r="O37" s="75"/>
      <c r="P37" s="16"/>
      <c r="Q37" s="76"/>
      <c r="R37" s="73" t="s">
        <v>82</v>
      </c>
      <c r="S37" s="138">
        <v>0.2</v>
      </c>
      <c r="T37" s="73"/>
      <c r="U37" s="138"/>
      <c r="V37" s="77"/>
      <c r="W37" s="75"/>
      <c r="X37" s="72"/>
      <c r="Y37" s="78"/>
      <c r="Z37" s="79"/>
      <c r="AA37" s="79"/>
      <c r="AB37" s="80"/>
      <c r="AC37" s="78"/>
      <c r="AD37" s="131" t="s">
        <v>34</v>
      </c>
      <c r="AE37" s="131"/>
      <c r="AF37" s="131"/>
      <c r="AG37" s="131"/>
      <c r="AH37" s="131"/>
      <c r="AI37" s="131"/>
      <c r="AJ37" s="131"/>
      <c r="AK37" s="131"/>
      <c r="AL37" s="131"/>
      <c r="AM37" s="131"/>
      <c r="AN37" s="79"/>
      <c r="AO37" s="79"/>
      <c r="AP37" s="79"/>
      <c r="AQ37" s="79"/>
      <c r="AR37" s="79"/>
      <c r="AS37" s="79"/>
      <c r="AT37" s="79"/>
      <c r="AU37" s="139"/>
      <c r="AV37" s="80"/>
      <c r="AX37" s="17"/>
      <c r="AY37" s="34"/>
      <c r="AZ37" s="17"/>
      <c r="BA37" s="35"/>
      <c r="BB37" s="35"/>
    </row>
    <row r="38" spans="1:54" s="15" customFormat="1" ht="20.100000000000001" customHeight="1" x14ac:dyDescent="0.25">
      <c r="A38" s="101" t="s">
        <v>420</v>
      </c>
      <c r="B38" s="245"/>
      <c r="C38" s="104" t="s">
        <v>728</v>
      </c>
      <c r="D38" s="105" t="s">
        <v>294</v>
      </c>
      <c r="E38" s="106"/>
      <c r="F38" s="106" t="s">
        <v>249</v>
      </c>
      <c r="G38" s="106" t="s">
        <v>41</v>
      </c>
      <c r="H38" s="106">
        <v>6</v>
      </c>
      <c r="I38" s="106">
        <v>2</v>
      </c>
      <c r="J38" s="107" t="s">
        <v>34</v>
      </c>
      <c r="K38" s="136">
        <v>7.4999999999999997E-2</v>
      </c>
      <c r="L38" s="107"/>
      <c r="M38" s="108"/>
      <c r="N38" s="109"/>
      <c r="O38" s="109"/>
      <c r="P38" s="110"/>
      <c r="Q38" s="134" t="s">
        <v>82</v>
      </c>
      <c r="R38" s="107" t="s">
        <v>9</v>
      </c>
      <c r="S38" s="136"/>
      <c r="T38" s="107"/>
      <c r="U38" s="136"/>
      <c r="V38" s="112"/>
      <c r="W38" s="109"/>
      <c r="X38" s="113" t="s">
        <v>41</v>
      </c>
      <c r="Y38" s="114">
        <v>1.5</v>
      </c>
      <c r="Z38" s="116"/>
      <c r="AA38" s="116">
        <v>6</v>
      </c>
      <c r="AB38" s="115">
        <v>50</v>
      </c>
      <c r="AC38" s="114"/>
      <c r="AD38" s="132" t="s">
        <v>41</v>
      </c>
      <c r="AE38" s="132"/>
      <c r="AF38" s="132"/>
      <c r="AG38" s="132"/>
      <c r="AH38" s="132"/>
      <c r="AI38" s="132"/>
      <c r="AJ38" s="132"/>
      <c r="AK38" s="132"/>
      <c r="AL38" s="132"/>
      <c r="AM38" s="132"/>
      <c r="AN38" s="116"/>
      <c r="AO38" s="116"/>
      <c r="AP38" s="116"/>
      <c r="AQ38" s="116"/>
      <c r="AR38" s="116"/>
      <c r="AS38" s="116"/>
      <c r="AT38" s="116"/>
      <c r="AU38" s="260"/>
      <c r="AV38" s="115"/>
      <c r="AX38" s="17">
        <f>SUM(Y38:AB38)</f>
        <v>57.5</v>
      </c>
      <c r="AY38" s="34">
        <f>AX38/H38</f>
        <v>9.5833333333333339</v>
      </c>
      <c r="AZ38" s="17"/>
      <c r="BA38" s="35">
        <f>K38+K39+K40+K41+M38</f>
        <v>1</v>
      </c>
      <c r="BB38" s="35">
        <f>S38+S39+S40+S41+U38</f>
        <v>1</v>
      </c>
    </row>
    <row r="39" spans="1:54" s="15" customFormat="1" ht="20.100000000000001" customHeight="1" x14ac:dyDescent="0.25">
      <c r="A39" s="156"/>
      <c r="B39" s="225"/>
      <c r="C39" s="161"/>
      <c r="D39" s="70"/>
      <c r="E39" s="71"/>
      <c r="F39" s="71"/>
      <c r="G39" s="71"/>
      <c r="H39" s="71"/>
      <c r="I39" s="71"/>
      <c r="J39" s="73" t="s">
        <v>34</v>
      </c>
      <c r="K39" s="74">
        <v>7.4999999999999997E-2</v>
      </c>
      <c r="L39" s="73"/>
      <c r="M39" s="74"/>
      <c r="N39" s="75"/>
      <c r="O39" s="75"/>
      <c r="P39" s="16"/>
      <c r="Q39" s="76"/>
      <c r="R39" s="73" t="s">
        <v>9</v>
      </c>
      <c r="S39" s="137"/>
      <c r="T39" s="73"/>
      <c r="U39" s="138"/>
      <c r="V39" s="77"/>
      <c r="W39" s="75"/>
      <c r="X39" s="72"/>
      <c r="Y39" s="78"/>
      <c r="Z39" s="79"/>
      <c r="AA39" s="79"/>
      <c r="AB39" s="80"/>
      <c r="AC39" s="78"/>
      <c r="AD39" s="131" t="s">
        <v>41</v>
      </c>
      <c r="AE39" s="131"/>
      <c r="AF39" s="131"/>
      <c r="AG39" s="131"/>
      <c r="AH39" s="131"/>
      <c r="AI39" s="131"/>
      <c r="AJ39" s="131"/>
      <c r="AK39" s="131"/>
      <c r="AL39" s="131"/>
      <c r="AM39" s="131"/>
      <c r="AN39" s="79"/>
      <c r="AO39" s="79"/>
      <c r="AP39" s="79"/>
      <c r="AQ39" s="79"/>
      <c r="AR39" s="79"/>
      <c r="AS39" s="79"/>
      <c r="AT39" s="79"/>
      <c r="AU39" s="139"/>
      <c r="AV39" s="80"/>
      <c r="AX39" s="17"/>
      <c r="AY39" s="34"/>
      <c r="AZ39" s="17"/>
      <c r="BA39" s="35"/>
      <c r="BB39" s="35"/>
    </row>
    <row r="40" spans="1:54" s="15" customFormat="1" ht="20.100000000000001" customHeight="1" x14ac:dyDescent="0.25">
      <c r="A40" s="156"/>
      <c r="B40" s="225"/>
      <c r="C40" s="161"/>
      <c r="D40" s="70"/>
      <c r="E40" s="71"/>
      <c r="F40" s="71"/>
      <c r="G40" s="71"/>
      <c r="H40" s="71"/>
      <c r="I40" s="71"/>
      <c r="J40" s="73" t="s">
        <v>148</v>
      </c>
      <c r="K40" s="74">
        <v>0.4</v>
      </c>
      <c r="L40" s="73"/>
      <c r="M40" s="74"/>
      <c r="N40" s="75"/>
      <c r="O40" s="75"/>
      <c r="P40" s="16"/>
      <c r="Q40" s="76"/>
      <c r="R40" s="73" t="s">
        <v>82</v>
      </c>
      <c r="S40" s="138">
        <v>0.5</v>
      </c>
      <c r="T40" s="73"/>
      <c r="U40" s="138"/>
      <c r="V40" s="77"/>
      <c r="W40" s="75"/>
      <c r="X40" s="72"/>
      <c r="Y40" s="78"/>
      <c r="Z40" s="79"/>
      <c r="AA40" s="79"/>
      <c r="AB40" s="80"/>
      <c r="AC40" s="78"/>
      <c r="AD40" s="131" t="s">
        <v>41</v>
      </c>
      <c r="AE40" s="131"/>
      <c r="AF40" s="131"/>
      <c r="AG40" s="131"/>
      <c r="AH40" s="131"/>
      <c r="AI40" s="131"/>
      <c r="AJ40" s="131"/>
      <c r="AK40" s="131"/>
      <c r="AL40" s="131"/>
      <c r="AM40" s="131"/>
      <c r="AN40" s="79"/>
      <c r="AO40" s="79"/>
      <c r="AP40" s="79"/>
      <c r="AQ40" s="79"/>
      <c r="AR40" s="79"/>
      <c r="AS40" s="79"/>
      <c r="AT40" s="79"/>
      <c r="AU40" s="139"/>
      <c r="AV40" s="80"/>
      <c r="AX40" s="17"/>
      <c r="AY40" s="34"/>
      <c r="AZ40" s="17"/>
      <c r="BA40" s="35"/>
      <c r="BB40" s="35"/>
    </row>
    <row r="41" spans="1:54" s="15" customFormat="1" ht="20.100000000000001" customHeight="1" x14ac:dyDescent="0.25">
      <c r="A41" s="156"/>
      <c r="B41" s="225"/>
      <c r="C41" s="81"/>
      <c r="D41" s="82"/>
      <c r="E41" s="83"/>
      <c r="F41" s="83"/>
      <c r="G41" s="83"/>
      <c r="H41" s="83"/>
      <c r="I41" s="83"/>
      <c r="J41" s="85" t="s">
        <v>740</v>
      </c>
      <c r="K41" s="86">
        <v>0.45</v>
      </c>
      <c r="L41" s="85"/>
      <c r="M41" s="86"/>
      <c r="N41" s="87"/>
      <c r="O41" s="87"/>
      <c r="P41" s="88"/>
      <c r="Q41" s="89"/>
      <c r="R41" s="85" t="s">
        <v>82</v>
      </c>
      <c r="S41" s="145">
        <v>0.5</v>
      </c>
      <c r="T41" s="85"/>
      <c r="U41" s="135"/>
      <c r="V41" s="90"/>
      <c r="W41" s="87"/>
      <c r="X41" s="84"/>
      <c r="Y41" s="91"/>
      <c r="Z41" s="92"/>
      <c r="AA41" s="92"/>
      <c r="AB41" s="93"/>
      <c r="AC41" s="91"/>
      <c r="AD41" s="133" t="s">
        <v>41</v>
      </c>
      <c r="AE41" s="133"/>
      <c r="AF41" s="133"/>
      <c r="AG41" s="133"/>
      <c r="AH41" s="133"/>
      <c r="AI41" s="133"/>
      <c r="AJ41" s="133"/>
      <c r="AK41" s="133"/>
      <c r="AL41" s="133"/>
      <c r="AM41" s="133"/>
      <c r="AN41" s="92"/>
      <c r="AO41" s="92"/>
      <c r="AP41" s="92"/>
      <c r="AQ41" s="92"/>
      <c r="AR41" s="92"/>
      <c r="AS41" s="92"/>
      <c r="AT41" s="92"/>
      <c r="AU41" s="263"/>
      <c r="AV41" s="93"/>
      <c r="AX41" s="17"/>
      <c r="AY41" s="34"/>
      <c r="AZ41" s="17"/>
      <c r="BA41" s="35"/>
      <c r="BB41" s="35"/>
    </row>
    <row r="42" spans="1:54" s="15" customFormat="1" ht="20.100000000000001" customHeight="1" x14ac:dyDescent="0.25">
      <c r="A42" s="101" t="s">
        <v>519</v>
      </c>
      <c r="B42" s="245"/>
      <c r="C42" s="104" t="s">
        <v>728</v>
      </c>
      <c r="D42" s="105" t="s">
        <v>696</v>
      </c>
      <c r="E42" s="106" t="s">
        <v>604</v>
      </c>
      <c r="F42" s="106" t="s">
        <v>695</v>
      </c>
      <c r="G42" s="106" t="s">
        <v>34</v>
      </c>
      <c r="H42" s="106">
        <v>6</v>
      </c>
      <c r="I42" s="106">
        <v>2</v>
      </c>
      <c r="J42" s="107" t="s">
        <v>851</v>
      </c>
      <c r="K42" s="108">
        <v>0.25</v>
      </c>
      <c r="L42" s="107" t="s">
        <v>733</v>
      </c>
      <c r="M42" s="108">
        <v>0.5</v>
      </c>
      <c r="N42" s="109"/>
      <c r="O42" s="109"/>
      <c r="P42" s="110" t="s">
        <v>41</v>
      </c>
      <c r="Q42" s="134" t="s">
        <v>9</v>
      </c>
      <c r="R42" s="107" t="s">
        <v>82</v>
      </c>
      <c r="S42" s="136">
        <v>0.25</v>
      </c>
      <c r="T42" s="107" t="s">
        <v>733</v>
      </c>
      <c r="U42" s="108">
        <v>0.5</v>
      </c>
      <c r="V42" s="112"/>
      <c r="W42" s="109"/>
      <c r="X42" s="113" t="s">
        <v>41</v>
      </c>
      <c r="Y42" s="114">
        <v>19.5</v>
      </c>
      <c r="Z42" s="116"/>
      <c r="AA42" s="116">
        <v>19.5</v>
      </c>
      <c r="AB42" s="113">
        <v>12</v>
      </c>
      <c r="AC42" s="114"/>
      <c r="AD42" s="132" t="s">
        <v>34</v>
      </c>
      <c r="AE42" s="132"/>
      <c r="AF42" s="132"/>
      <c r="AG42" s="132" t="s">
        <v>34</v>
      </c>
      <c r="AH42" s="132"/>
      <c r="AI42" s="132"/>
      <c r="AJ42" s="132"/>
      <c r="AK42" s="132"/>
      <c r="AL42" s="132"/>
      <c r="AM42" s="132"/>
      <c r="AN42" s="116"/>
      <c r="AO42" s="116"/>
      <c r="AP42" s="116"/>
      <c r="AQ42" s="116"/>
      <c r="AR42" s="116"/>
      <c r="AS42" s="116"/>
      <c r="AT42" s="116"/>
      <c r="AU42" s="260"/>
      <c r="AV42" s="115"/>
      <c r="AX42" s="17">
        <f>SUM(Y42:AB42)</f>
        <v>51</v>
      </c>
      <c r="AY42" s="34">
        <f>AX42/H42</f>
        <v>8.5</v>
      </c>
      <c r="AZ42" s="17"/>
      <c r="BA42" s="35">
        <f>K42+K43+M42</f>
        <v>1</v>
      </c>
      <c r="BB42" s="35">
        <f>S42+S43+U42</f>
        <v>1</v>
      </c>
    </row>
    <row r="43" spans="1:54" s="15" customFormat="1" ht="20.100000000000001" customHeight="1" x14ac:dyDescent="0.25">
      <c r="A43" s="156"/>
      <c r="B43" s="225"/>
      <c r="C43" s="161"/>
      <c r="D43" s="82"/>
      <c r="E43" s="83"/>
      <c r="F43" s="83"/>
      <c r="G43" s="84"/>
      <c r="H43" s="83"/>
      <c r="I43" s="83"/>
      <c r="J43" s="85" t="s">
        <v>79</v>
      </c>
      <c r="K43" s="135">
        <v>0.25</v>
      </c>
      <c r="L43" s="85"/>
      <c r="M43" s="86"/>
      <c r="N43" s="87"/>
      <c r="O43" s="87"/>
      <c r="P43" s="88"/>
      <c r="Q43" s="89"/>
      <c r="R43" s="85" t="s">
        <v>82</v>
      </c>
      <c r="S43" s="135">
        <v>0.25</v>
      </c>
      <c r="T43" s="207"/>
      <c r="U43" s="135"/>
      <c r="V43" s="90"/>
      <c r="W43" s="87"/>
      <c r="X43" s="84"/>
      <c r="Y43" s="91"/>
      <c r="Z43" s="92"/>
      <c r="AA43" s="92"/>
      <c r="AB43" s="93"/>
      <c r="AC43" s="91"/>
      <c r="AD43" s="133" t="s">
        <v>34</v>
      </c>
      <c r="AE43" s="133"/>
      <c r="AF43" s="133"/>
      <c r="AG43" s="133" t="s">
        <v>34</v>
      </c>
      <c r="AH43" s="133"/>
      <c r="AI43" s="133"/>
      <c r="AJ43" s="133"/>
      <c r="AK43" s="133"/>
      <c r="AL43" s="133"/>
      <c r="AM43" s="133"/>
      <c r="AN43" s="92"/>
      <c r="AO43" s="92"/>
      <c r="AP43" s="92"/>
      <c r="AQ43" s="92"/>
      <c r="AR43" s="92"/>
      <c r="AS43" s="92"/>
      <c r="AT43" s="92"/>
      <c r="AU43" s="263"/>
      <c r="AV43" s="93"/>
      <c r="AX43" s="17"/>
      <c r="AY43" s="34"/>
      <c r="AZ43" s="17"/>
      <c r="BA43" s="35"/>
      <c r="BB43" s="35"/>
    </row>
    <row r="44" spans="1:54" s="15" customFormat="1" ht="20.100000000000001" customHeight="1" x14ac:dyDescent="0.25">
      <c r="A44" s="101" t="s">
        <v>813</v>
      </c>
      <c r="B44" s="245"/>
      <c r="C44" s="334" t="s">
        <v>728</v>
      </c>
      <c r="D44" s="105" t="s">
        <v>712</v>
      </c>
      <c r="E44" s="106" t="s">
        <v>896</v>
      </c>
      <c r="F44" s="106" t="s">
        <v>697</v>
      </c>
      <c r="G44" s="113" t="s">
        <v>49</v>
      </c>
      <c r="H44" s="106">
        <v>3</v>
      </c>
      <c r="I44" s="106">
        <v>1</v>
      </c>
      <c r="J44" s="107" t="s">
        <v>746</v>
      </c>
      <c r="K44" s="108">
        <v>0.2</v>
      </c>
      <c r="L44" s="107" t="s">
        <v>733</v>
      </c>
      <c r="M44" s="108">
        <v>0.5</v>
      </c>
      <c r="N44" s="109">
        <v>0.2</v>
      </c>
      <c r="O44" s="109">
        <v>0.8</v>
      </c>
      <c r="P44" s="110"/>
      <c r="Q44" s="134" t="s">
        <v>9</v>
      </c>
      <c r="R44" s="107" t="s">
        <v>82</v>
      </c>
      <c r="S44" s="136">
        <v>0.2</v>
      </c>
      <c r="T44" s="107" t="s">
        <v>733</v>
      </c>
      <c r="U44" s="136">
        <v>0.5</v>
      </c>
      <c r="V44" s="112">
        <v>0.2</v>
      </c>
      <c r="W44" s="109">
        <v>0.8</v>
      </c>
      <c r="X44" s="113"/>
      <c r="Y44" s="114">
        <v>7.5</v>
      </c>
      <c r="Z44" s="116"/>
      <c r="AA44" s="116">
        <v>15</v>
      </c>
      <c r="AB44" s="115">
        <v>6</v>
      </c>
      <c r="AC44" s="114" t="s">
        <v>34</v>
      </c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16"/>
      <c r="AO44" s="116"/>
      <c r="AP44" s="116"/>
      <c r="AQ44" s="116"/>
      <c r="AR44" s="116"/>
      <c r="AS44" s="116"/>
      <c r="AT44" s="116"/>
      <c r="AU44" s="260"/>
      <c r="AV44" s="115" t="s">
        <v>41</v>
      </c>
      <c r="AX44" s="17">
        <f>SUM(Y44:AB44)</f>
        <v>28.5</v>
      </c>
      <c r="AY44" s="34">
        <f>AX44/H44</f>
        <v>9.5</v>
      </c>
      <c r="AZ44" s="17"/>
      <c r="BA44" s="35">
        <f>K44+K45+M44</f>
        <v>1</v>
      </c>
      <c r="BB44" s="35">
        <f>S44+S45+U44</f>
        <v>1</v>
      </c>
    </row>
    <row r="45" spans="1:54" s="15" customFormat="1" ht="20.100000000000001" customHeight="1" x14ac:dyDescent="0.25">
      <c r="A45" s="156"/>
      <c r="B45" s="225"/>
      <c r="C45" s="161"/>
      <c r="D45" s="82"/>
      <c r="E45" s="83"/>
      <c r="F45" s="83"/>
      <c r="G45" s="83"/>
      <c r="H45" s="83"/>
      <c r="I45" s="83"/>
      <c r="J45" s="85" t="s">
        <v>79</v>
      </c>
      <c r="K45" s="86">
        <v>0.3</v>
      </c>
      <c r="L45" s="85"/>
      <c r="M45" s="86"/>
      <c r="N45" s="87">
        <v>0</v>
      </c>
      <c r="O45" s="87"/>
      <c r="P45" s="88"/>
      <c r="Q45" s="89"/>
      <c r="R45" s="85" t="s">
        <v>82</v>
      </c>
      <c r="S45" s="135">
        <v>0.3</v>
      </c>
      <c r="T45" s="85"/>
      <c r="U45" s="135"/>
      <c r="V45" s="90">
        <v>0</v>
      </c>
      <c r="W45" s="87"/>
      <c r="X45" s="84"/>
      <c r="Y45" s="91"/>
      <c r="Z45" s="92"/>
      <c r="AA45" s="92"/>
      <c r="AB45" s="93"/>
      <c r="AC45" s="91" t="s">
        <v>34</v>
      </c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92"/>
      <c r="AO45" s="92"/>
      <c r="AP45" s="92"/>
      <c r="AQ45" s="92"/>
      <c r="AR45" s="92"/>
      <c r="AS45" s="92"/>
      <c r="AT45" s="92"/>
      <c r="AU45" s="263"/>
      <c r="AV45" s="93" t="s">
        <v>41</v>
      </c>
      <c r="AX45" s="17"/>
      <c r="AY45" s="34"/>
      <c r="AZ45" s="17"/>
      <c r="BA45" s="35"/>
      <c r="BB45" s="35"/>
    </row>
    <row r="46" spans="1:54" s="15" customFormat="1" ht="20.100000000000001" customHeight="1" x14ac:dyDescent="0.25">
      <c r="A46" s="101" t="s">
        <v>858</v>
      </c>
      <c r="B46" s="245"/>
      <c r="C46" s="104" t="s">
        <v>728</v>
      </c>
      <c r="D46" s="105" t="s">
        <v>295</v>
      </c>
      <c r="E46" s="106" t="s">
        <v>897</v>
      </c>
      <c r="F46" s="106" t="s">
        <v>250</v>
      </c>
      <c r="G46" s="113" t="s">
        <v>49</v>
      </c>
      <c r="H46" s="106">
        <v>6</v>
      </c>
      <c r="I46" s="106">
        <v>2</v>
      </c>
      <c r="J46" s="107" t="s">
        <v>148</v>
      </c>
      <c r="K46" s="108">
        <v>0.2</v>
      </c>
      <c r="L46" s="107" t="s">
        <v>733</v>
      </c>
      <c r="M46" s="108">
        <v>0.5</v>
      </c>
      <c r="N46" s="109">
        <v>0.2</v>
      </c>
      <c r="O46" s="109">
        <v>0.8</v>
      </c>
      <c r="P46" s="110"/>
      <c r="Q46" s="134" t="s">
        <v>9</v>
      </c>
      <c r="R46" s="107" t="s">
        <v>82</v>
      </c>
      <c r="S46" s="136">
        <v>0.2</v>
      </c>
      <c r="T46" s="107" t="s">
        <v>733</v>
      </c>
      <c r="U46" s="136">
        <v>0.5</v>
      </c>
      <c r="V46" s="109">
        <v>0.2</v>
      </c>
      <c r="W46" s="109">
        <v>0.8</v>
      </c>
      <c r="X46" s="110"/>
      <c r="Y46" s="114">
        <v>18</v>
      </c>
      <c r="Z46" s="116"/>
      <c r="AA46" s="116">
        <v>24</v>
      </c>
      <c r="AB46" s="113">
        <v>14</v>
      </c>
      <c r="AC46" s="114"/>
      <c r="AD46" s="132"/>
      <c r="AE46" s="132"/>
      <c r="AF46" s="132" t="s">
        <v>34</v>
      </c>
      <c r="AG46" s="132"/>
      <c r="AH46" s="132" t="s">
        <v>34</v>
      </c>
      <c r="AI46" s="132" t="s">
        <v>34</v>
      </c>
      <c r="AJ46" s="132"/>
      <c r="AK46" s="132"/>
      <c r="AL46" s="132"/>
      <c r="AM46" s="132"/>
      <c r="AN46" s="116"/>
      <c r="AO46" s="116"/>
      <c r="AP46" s="116"/>
      <c r="AQ46" s="116"/>
      <c r="AR46" s="116"/>
      <c r="AS46" s="116"/>
      <c r="AT46" s="116"/>
      <c r="AU46" s="260"/>
      <c r="AV46" s="115" t="s">
        <v>41</v>
      </c>
      <c r="AX46" s="17">
        <f>SUM(Y46:AB46)</f>
        <v>56</v>
      </c>
      <c r="AY46" s="34">
        <f>AX46/H46</f>
        <v>9.3333333333333339</v>
      </c>
      <c r="AZ46" s="17"/>
      <c r="BA46" s="35">
        <f>K46+K47+M46</f>
        <v>1</v>
      </c>
      <c r="BB46" s="35">
        <f>S46+S47+U46</f>
        <v>1</v>
      </c>
    </row>
    <row r="47" spans="1:54" s="15" customFormat="1" ht="20.100000000000001" customHeight="1" x14ac:dyDescent="0.25">
      <c r="A47" s="156"/>
      <c r="B47" s="225"/>
      <c r="C47" s="161"/>
      <c r="D47" s="82"/>
      <c r="E47" s="83"/>
      <c r="F47" s="83"/>
      <c r="G47" s="83"/>
      <c r="H47" s="83"/>
      <c r="I47" s="83"/>
      <c r="J47" s="85" t="s">
        <v>79</v>
      </c>
      <c r="K47" s="86">
        <v>0.3</v>
      </c>
      <c r="L47" s="85"/>
      <c r="M47" s="86"/>
      <c r="N47" s="87">
        <v>0</v>
      </c>
      <c r="O47" s="87"/>
      <c r="P47" s="88"/>
      <c r="Q47" s="89"/>
      <c r="R47" s="85" t="s">
        <v>82</v>
      </c>
      <c r="S47" s="135">
        <v>0.3</v>
      </c>
      <c r="T47" s="85"/>
      <c r="U47" s="135"/>
      <c r="V47" s="87">
        <v>0</v>
      </c>
      <c r="W47" s="87"/>
      <c r="X47" s="88"/>
      <c r="Y47" s="91"/>
      <c r="Z47" s="92"/>
      <c r="AA47" s="92"/>
      <c r="AB47" s="93"/>
      <c r="AC47" s="91"/>
      <c r="AD47" s="133"/>
      <c r="AE47" s="133"/>
      <c r="AF47" s="133" t="s">
        <v>34</v>
      </c>
      <c r="AG47" s="133"/>
      <c r="AH47" s="133" t="s">
        <v>34</v>
      </c>
      <c r="AI47" s="133" t="s">
        <v>34</v>
      </c>
      <c r="AJ47" s="133"/>
      <c r="AK47" s="133"/>
      <c r="AL47" s="133"/>
      <c r="AM47" s="133"/>
      <c r="AN47" s="92"/>
      <c r="AO47" s="92"/>
      <c r="AP47" s="92"/>
      <c r="AQ47" s="92"/>
      <c r="AR47" s="92"/>
      <c r="AS47" s="92"/>
      <c r="AT47" s="92"/>
      <c r="AU47" s="263"/>
      <c r="AV47" s="93" t="s">
        <v>41</v>
      </c>
      <c r="AX47" s="17"/>
      <c r="AY47" s="34"/>
      <c r="AZ47" s="17"/>
      <c r="BA47" s="35"/>
      <c r="BB47" s="35"/>
    </row>
    <row r="48" spans="1:54" s="15" customFormat="1" ht="20.100000000000001" customHeight="1" x14ac:dyDescent="0.25">
      <c r="A48" s="447" t="s">
        <v>761</v>
      </c>
      <c r="B48" s="245"/>
      <c r="C48" s="104" t="s">
        <v>728</v>
      </c>
      <c r="D48" s="105" t="s">
        <v>500</v>
      </c>
      <c r="E48" s="106" t="s">
        <v>898</v>
      </c>
      <c r="F48" s="106" t="s">
        <v>698</v>
      </c>
      <c r="G48" s="113" t="s">
        <v>49</v>
      </c>
      <c r="H48" s="106">
        <v>3</v>
      </c>
      <c r="I48" s="106">
        <v>1</v>
      </c>
      <c r="J48" s="107" t="s">
        <v>8</v>
      </c>
      <c r="K48" s="108">
        <v>0.3</v>
      </c>
      <c r="L48" s="107" t="s">
        <v>741</v>
      </c>
      <c r="M48" s="108">
        <v>0.4</v>
      </c>
      <c r="N48" s="109"/>
      <c r="O48" s="109"/>
      <c r="P48" s="110" t="s">
        <v>41</v>
      </c>
      <c r="Q48" s="134" t="s">
        <v>9</v>
      </c>
      <c r="R48" s="107" t="s">
        <v>82</v>
      </c>
      <c r="S48" s="136">
        <v>0.3</v>
      </c>
      <c r="T48" s="107" t="s">
        <v>741</v>
      </c>
      <c r="U48" s="108">
        <v>0.7</v>
      </c>
      <c r="V48" s="112"/>
      <c r="W48" s="109"/>
      <c r="X48" s="113" t="s">
        <v>41</v>
      </c>
      <c r="Y48" s="114">
        <v>9</v>
      </c>
      <c r="Z48" s="116"/>
      <c r="AA48" s="116">
        <v>9</v>
      </c>
      <c r="AB48" s="113">
        <v>12</v>
      </c>
      <c r="AC48" s="114"/>
      <c r="AD48" s="132"/>
      <c r="AE48" s="132"/>
      <c r="AF48" s="132" t="s">
        <v>34</v>
      </c>
      <c r="AG48" s="132" t="s">
        <v>34</v>
      </c>
      <c r="AH48" s="132" t="s">
        <v>34</v>
      </c>
      <c r="AI48" s="132"/>
      <c r="AJ48" s="132"/>
      <c r="AK48" s="132"/>
      <c r="AL48" s="132"/>
      <c r="AM48" s="132"/>
      <c r="AN48" s="116"/>
      <c r="AO48" s="116"/>
      <c r="AP48" s="116"/>
      <c r="AQ48" s="116"/>
      <c r="AR48" s="116"/>
      <c r="AS48" s="116"/>
      <c r="AT48" s="116"/>
      <c r="AU48" s="260"/>
      <c r="AV48" s="115" t="s">
        <v>41</v>
      </c>
      <c r="AX48" s="17">
        <f>SUM(Y48:AB48)</f>
        <v>30</v>
      </c>
      <c r="AY48" s="34">
        <f>AX48/H48</f>
        <v>10</v>
      </c>
      <c r="AZ48" s="17"/>
      <c r="BA48" s="35">
        <f>K48+K49+M48</f>
        <v>1</v>
      </c>
      <c r="BB48" s="35">
        <f>S48+S49+U48</f>
        <v>1</v>
      </c>
    </row>
    <row r="49" spans="1:54" s="15" customFormat="1" ht="20.100000000000001" customHeight="1" x14ac:dyDescent="0.25">
      <c r="A49" s="158"/>
      <c r="B49" s="241"/>
      <c r="C49" s="81"/>
      <c r="D49" s="82"/>
      <c r="E49" s="83"/>
      <c r="F49" s="83"/>
      <c r="G49" s="83"/>
      <c r="H49" s="83"/>
      <c r="I49" s="83"/>
      <c r="J49" s="85" t="s">
        <v>79</v>
      </c>
      <c r="K49" s="86">
        <v>0.3</v>
      </c>
      <c r="L49" s="85"/>
      <c r="M49" s="86"/>
      <c r="N49" s="87"/>
      <c r="O49" s="87"/>
      <c r="P49" s="88"/>
      <c r="Q49" s="89"/>
      <c r="R49" s="85" t="s">
        <v>9</v>
      </c>
      <c r="S49" s="135"/>
      <c r="T49" s="85"/>
      <c r="U49" s="86"/>
      <c r="V49" s="90"/>
      <c r="W49" s="87"/>
      <c r="X49" s="84"/>
      <c r="Y49" s="91"/>
      <c r="Z49" s="92"/>
      <c r="AA49" s="92"/>
      <c r="AB49" s="84"/>
      <c r="AC49" s="91"/>
      <c r="AD49" s="133"/>
      <c r="AE49" s="133"/>
      <c r="AF49" s="133" t="s">
        <v>34</v>
      </c>
      <c r="AG49" s="133" t="s">
        <v>34</v>
      </c>
      <c r="AH49" s="133" t="s">
        <v>34</v>
      </c>
      <c r="AI49" s="133"/>
      <c r="AJ49" s="133"/>
      <c r="AK49" s="133"/>
      <c r="AL49" s="133"/>
      <c r="AM49" s="133"/>
      <c r="AN49" s="92"/>
      <c r="AO49" s="92"/>
      <c r="AP49" s="92"/>
      <c r="AQ49" s="92"/>
      <c r="AR49" s="92"/>
      <c r="AS49" s="92"/>
      <c r="AT49" s="92"/>
      <c r="AU49" s="263"/>
      <c r="AV49" s="93" t="s">
        <v>41</v>
      </c>
      <c r="AX49" s="17"/>
      <c r="AY49" s="34"/>
      <c r="AZ49" s="17"/>
      <c r="BA49" s="35"/>
      <c r="BB49" s="35"/>
    </row>
    <row r="50" spans="1:54" s="15" customFormat="1" ht="20.100000000000001" customHeight="1" x14ac:dyDescent="0.25">
      <c r="A50" s="451" t="s">
        <v>355</v>
      </c>
      <c r="B50" s="245"/>
      <c r="C50" s="104" t="s">
        <v>728</v>
      </c>
      <c r="D50" s="105" t="s">
        <v>501</v>
      </c>
      <c r="E50" s="106"/>
      <c r="F50" s="106" t="s">
        <v>699</v>
      </c>
      <c r="G50" s="106" t="s">
        <v>34</v>
      </c>
      <c r="H50" s="106">
        <v>6</v>
      </c>
      <c r="I50" s="106">
        <v>2</v>
      </c>
      <c r="J50" s="107" t="s">
        <v>148</v>
      </c>
      <c r="K50" s="108">
        <v>0.2</v>
      </c>
      <c r="L50" s="107" t="s">
        <v>733</v>
      </c>
      <c r="M50" s="108">
        <v>0.5</v>
      </c>
      <c r="N50" s="109"/>
      <c r="O50" s="109"/>
      <c r="P50" s="110" t="s">
        <v>41</v>
      </c>
      <c r="Q50" s="134" t="s">
        <v>9</v>
      </c>
      <c r="R50" s="107" t="s">
        <v>82</v>
      </c>
      <c r="S50" s="136">
        <v>0.2</v>
      </c>
      <c r="T50" s="107" t="s">
        <v>733</v>
      </c>
      <c r="U50" s="108">
        <v>0.5</v>
      </c>
      <c r="V50" s="112"/>
      <c r="W50" s="109"/>
      <c r="X50" s="113" t="s">
        <v>41</v>
      </c>
      <c r="Y50" s="114">
        <v>19.5</v>
      </c>
      <c r="Z50" s="116"/>
      <c r="AA50" s="116">
        <v>19.5</v>
      </c>
      <c r="AB50" s="113">
        <v>16</v>
      </c>
      <c r="AC50" s="114"/>
      <c r="AD50" s="132"/>
      <c r="AE50" s="132"/>
      <c r="AF50" s="132"/>
      <c r="AG50" s="132"/>
      <c r="AH50" s="132" t="s">
        <v>34</v>
      </c>
      <c r="AI50" s="132"/>
      <c r="AJ50" s="132"/>
      <c r="AK50" s="132"/>
      <c r="AL50" s="132"/>
      <c r="AM50" s="132"/>
      <c r="AN50" s="116"/>
      <c r="AO50" s="116"/>
      <c r="AP50" s="116"/>
      <c r="AQ50" s="116"/>
      <c r="AR50" s="116"/>
      <c r="AS50" s="116"/>
      <c r="AT50" s="116"/>
      <c r="AU50" s="260"/>
      <c r="AV50" s="115"/>
      <c r="AX50" s="17">
        <f>SUM(Y50:AB50)</f>
        <v>55</v>
      </c>
      <c r="AY50" s="34">
        <f>AX50/H50</f>
        <v>9.1666666666666661</v>
      </c>
      <c r="AZ50" s="17"/>
      <c r="BA50" s="35">
        <f>K50+K51+M50</f>
        <v>1</v>
      </c>
      <c r="BB50" s="35">
        <f>S50+S51+U50</f>
        <v>1</v>
      </c>
    </row>
    <row r="51" spans="1:54" s="15" customFormat="1" ht="20.100000000000001" customHeight="1" x14ac:dyDescent="0.25">
      <c r="A51" s="158"/>
      <c r="B51" s="241"/>
      <c r="C51" s="81"/>
      <c r="D51" s="82"/>
      <c r="E51" s="83"/>
      <c r="F51" s="83"/>
      <c r="G51" s="83"/>
      <c r="H51" s="83"/>
      <c r="I51" s="83"/>
      <c r="J51" s="85" t="s">
        <v>79</v>
      </c>
      <c r="K51" s="86">
        <v>0.3</v>
      </c>
      <c r="L51" s="85"/>
      <c r="M51" s="86"/>
      <c r="N51" s="87"/>
      <c r="O51" s="87"/>
      <c r="P51" s="88"/>
      <c r="Q51" s="89"/>
      <c r="R51" s="85" t="s">
        <v>82</v>
      </c>
      <c r="S51" s="135">
        <v>0.3</v>
      </c>
      <c r="T51" s="85"/>
      <c r="U51" s="86"/>
      <c r="V51" s="90"/>
      <c r="W51" s="87"/>
      <c r="X51" s="84"/>
      <c r="Y51" s="91"/>
      <c r="Z51" s="92"/>
      <c r="AA51" s="92"/>
      <c r="AB51" s="84"/>
      <c r="AC51" s="91"/>
      <c r="AD51" s="133"/>
      <c r="AE51" s="133"/>
      <c r="AF51" s="133"/>
      <c r="AG51" s="133"/>
      <c r="AH51" s="133" t="s">
        <v>34</v>
      </c>
      <c r="AI51" s="133"/>
      <c r="AJ51" s="133"/>
      <c r="AK51" s="133"/>
      <c r="AL51" s="133"/>
      <c r="AM51" s="133"/>
      <c r="AN51" s="92"/>
      <c r="AO51" s="92"/>
      <c r="AP51" s="92"/>
      <c r="AQ51" s="92"/>
      <c r="AR51" s="92"/>
      <c r="AS51" s="92"/>
      <c r="AT51" s="92"/>
      <c r="AU51" s="263"/>
      <c r="AV51" s="93"/>
      <c r="AX51" s="17"/>
      <c r="AY51" s="34"/>
      <c r="AZ51" s="17"/>
      <c r="BA51" s="35"/>
      <c r="BB51" s="35"/>
    </row>
    <row r="52" spans="1:54" s="15" customFormat="1" ht="20.100000000000001" customHeight="1" x14ac:dyDescent="0.25">
      <c r="A52" s="451" t="s">
        <v>764</v>
      </c>
      <c r="B52" s="245"/>
      <c r="C52" s="104" t="s">
        <v>728</v>
      </c>
      <c r="D52" s="105" t="s">
        <v>502</v>
      </c>
      <c r="E52" s="106" t="s">
        <v>625</v>
      </c>
      <c r="F52" s="106" t="s">
        <v>700</v>
      </c>
      <c r="G52" s="113" t="s">
        <v>49</v>
      </c>
      <c r="H52" s="106">
        <v>3</v>
      </c>
      <c r="I52" s="106">
        <v>1</v>
      </c>
      <c r="J52" s="107" t="s">
        <v>148</v>
      </c>
      <c r="K52" s="108">
        <v>0.25</v>
      </c>
      <c r="L52" s="107" t="s">
        <v>733</v>
      </c>
      <c r="M52" s="108">
        <v>0.5</v>
      </c>
      <c r="N52" s="109"/>
      <c r="O52" s="109"/>
      <c r="P52" s="110" t="s">
        <v>41</v>
      </c>
      <c r="Q52" s="134" t="s">
        <v>9</v>
      </c>
      <c r="R52" s="107" t="s">
        <v>82</v>
      </c>
      <c r="S52" s="136">
        <v>0.25</v>
      </c>
      <c r="T52" s="107" t="s">
        <v>733</v>
      </c>
      <c r="U52" s="108">
        <v>0.5</v>
      </c>
      <c r="V52" s="112"/>
      <c r="W52" s="109"/>
      <c r="X52" s="113" t="s">
        <v>41</v>
      </c>
      <c r="Y52" s="114">
        <v>10.5</v>
      </c>
      <c r="Z52" s="116"/>
      <c r="AA52" s="116">
        <v>4.5</v>
      </c>
      <c r="AB52" s="113">
        <v>12</v>
      </c>
      <c r="AC52" s="114"/>
      <c r="AD52" s="132"/>
      <c r="AE52" s="132"/>
      <c r="AF52" s="132"/>
      <c r="AG52" s="132"/>
      <c r="AH52" s="132" t="s">
        <v>34</v>
      </c>
      <c r="AI52" s="132" t="s">
        <v>41</v>
      </c>
      <c r="AJ52" s="132"/>
      <c r="AK52" s="132"/>
      <c r="AL52" s="132"/>
      <c r="AM52" s="132"/>
      <c r="AN52" s="116"/>
      <c r="AO52" s="116"/>
      <c r="AP52" s="116"/>
      <c r="AQ52" s="116"/>
      <c r="AR52" s="116"/>
      <c r="AS52" s="116"/>
      <c r="AT52" s="116"/>
      <c r="AU52" s="260"/>
      <c r="AV52" s="115"/>
      <c r="AX52" s="17">
        <f>SUM(Y52:AB52)</f>
        <v>27</v>
      </c>
      <c r="AY52" s="34">
        <f>AX52/H52</f>
        <v>9</v>
      </c>
      <c r="AZ52" s="17"/>
      <c r="BA52" s="35">
        <f>K52+K53+M52</f>
        <v>1</v>
      </c>
      <c r="BB52" s="35">
        <f>S52+S53+U52</f>
        <v>1</v>
      </c>
    </row>
    <row r="53" spans="1:54" s="15" customFormat="1" ht="20.100000000000001" customHeight="1" x14ac:dyDescent="0.25">
      <c r="A53" s="158"/>
      <c r="B53" s="241"/>
      <c r="C53" s="81"/>
      <c r="D53" s="82"/>
      <c r="E53" s="83"/>
      <c r="F53" s="83"/>
      <c r="G53" s="83"/>
      <c r="H53" s="83"/>
      <c r="I53" s="83"/>
      <c r="J53" s="85" t="s">
        <v>34</v>
      </c>
      <c r="K53" s="86">
        <v>0.25</v>
      </c>
      <c r="L53" s="85"/>
      <c r="M53" s="86"/>
      <c r="N53" s="87"/>
      <c r="O53" s="87"/>
      <c r="P53" s="88"/>
      <c r="Q53" s="89"/>
      <c r="R53" s="85" t="s">
        <v>82</v>
      </c>
      <c r="S53" s="135">
        <v>0.25</v>
      </c>
      <c r="T53" s="85"/>
      <c r="U53" s="86"/>
      <c r="V53" s="90"/>
      <c r="W53" s="87"/>
      <c r="X53" s="84"/>
      <c r="Y53" s="91"/>
      <c r="Z53" s="92"/>
      <c r="AA53" s="92"/>
      <c r="AB53" s="84"/>
      <c r="AC53" s="91"/>
      <c r="AD53" s="133"/>
      <c r="AE53" s="133"/>
      <c r="AF53" s="133"/>
      <c r="AG53" s="133"/>
      <c r="AH53" s="133" t="s">
        <v>34</v>
      </c>
      <c r="AI53" s="133" t="s">
        <v>41</v>
      </c>
      <c r="AJ53" s="133"/>
      <c r="AK53" s="133"/>
      <c r="AL53" s="133"/>
      <c r="AM53" s="133"/>
      <c r="AN53" s="92"/>
      <c r="AO53" s="92"/>
      <c r="AP53" s="92"/>
      <c r="AQ53" s="92"/>
      <c r="AR53" s="92"/>
      <c r="AS53" s="92"/>
      <c r="AT53" s="92"/>
      <c r="AU53" s="263"/>
      <c r="AV53" s="93"/>
      <c r="AX53" s="17"/>
      <c r="AY53" s="34"/>
      <c r="AZ53" s="17"/>
      <c r="BA53" s="35"/>
      <c r="BB53" s="35"/>
    </row>
    <row r="54" spans="1:54" s="15" customFormat="1" ht="20.100000000000001" customHeight="1" x14ac:dyDescent="0.25">
      <c r="A54" s="451" t="s">
        <v>762</v>
      </c>
      <c r="B54" s="245"/>
      <c r="C54" s="104" t="s">
        <v>728</v>
      </c>
      <c r="D54" s="105" t="s">
        <v>503</v>
      </c>
      <c r="E54" s="106" t="s">
        <v>626</v>
      </c>
      <c r="F54" s="106" t="s">
        <v>701</v>
      </c>
      <c r="G54" s="106" t="s">
        <v>49</v>
      </c>
      <c r="H54" s="106">
        <v>3</v>
      </c>
      <c r="I54" s="106">
        <v>1</v>
      </c>
      <c r="J54" s="107" t="s">
        <v>79</v>
      </c>
      <c r="K54" s="108">
        <v>0.1</v>
      </c>
      <c r="L54" s="107" t="s">
        <v>741</v>
      </c>
      <c r="M54" s="108">
        <v>0.65</v>
      </c>
      <c r="N54" s="109"/>
      <c r="O54" s="109"/>
      <c r="P54" s="110" t="s">
        <v>41</v>
      </c>
      <c r="Q54" s="134" t="s">
        <v>9</v>
      </c>
      <c r="R54" s="107" t="s">
        <v>9</v>
      </c>
      <c r="S54" s="136"/>
      <c r="T54" s="107" t="s">
        <v>733</v>
      </c>
      <c r="U54" s="108">
        <v>1</v>
      </c>
      <c r="V54" s="112"/>
      <c r="W54" s="109"/>
      <c r="X54" s="113" t="s">
        <v>41</v>
      </c>
      <c r="Y54" s="114">
        <v>10.5</v>
      </c>
      <c r="Z54" s="116"/>
      <c r="AA54" s="116">
        <v>16.5</v>
      </c>
      <c r="AB54" s="113"/>
      <c r="AC54" s="114"/>
      <c r="AD54" s="132"/>
      <c r="AE54" s="132"/>
      <c r="AF54" s="132" t="s">
        <v>34</v>
      </c>
      <c r="AG54" s="132" t="s">
        <v>34</v>
      </c>
      <c r="AH54" s="132" t="s">
        <v>41</v>
      </c>
      <c r="AI54" s="132" t="s">
        <v>34</v>
      </c>
      <c r="AJ54" s="132"/>
      <c r="AK54" s="132"/>
      <c r="AL54" s="132"/>
      <c r="AM54" s="132"/>
      <c r="AN54" s="116"/>
      <c r="AO54" s="116"/>
      <c r="AP54" s="116"/>
      <c r="AQ54" s="116"/>
      <c r="AR54" s="116"/>
      <c r="AS54" s="116"/>
      <c r="AT54" s="116"/>
      <c r="AU54" s="260"/>
      <c r="AV54" s="115"/>
      <c r="AX54" s="17">
        <f>SUM(Y54:AB54)</f>
        <v>27</v>
      </c>
      <c r="AY54" s="34">
        <f>AX54/H54</f>
        <v>9</v>
      </c>
      <c r="AZ54" s="17"/>
      <c r="BA54" s="35">
        <f>K54+K55+M54</f>
        <v>1</v>
      </c>
      <c r="BB54" s="35">
        <f>S54+S55+U54</f>
        <v>1</v>
      </c>
    </row>
    <row r="55" spans="1:54" s="15" customFormat="1" ht="20.100000000000001" customHeight="1" x14ac:dyDescent="0.25">
      <c r="A55" s="158"/>
      <c r="B55" s="241"/>
      <c r="C55" s="81"/>
      <c r="D55" s="82"/>
      <c r="E55" s="83"/>
      <c r="F55" s="83"/>
      <c r="G55" s="83"/>
      <c r="H55" s="71"/>
      <c r="I55" s="71"/>
      <c r="J55" s="85" t="s">
        <v>79</v>
      </c>
      <c r="K55" s="86">
        <v>0.25</v>
      </c>
      <c r="L55" s="85"/>
      <c r="M55" s="86"/>
      <c r="N55" s="87"/>
      <c r="O55" s="87"/>
      <c r="P55" s="88"/>
      <c r="Q55" s="89"/>
      <c r="R55" s="85" t="s">
        <v>9</v>
      </c>
      <c r="S55" s="135"/>
      <c r="T55" s="85"/>
      <c r="U55" s="86"/>
      <c r="V55" s="90"/>
      <c r="W55" s="87"/>
      <c r="X55" s="84"/>
      <c r="Y55" s="91"/>
      <c r="Z55" s="92"/>
      <c r="AA55" s="92"/>
      <c r="AB55" s="84"/>
      <c r="AC55" s="91"/>
      <c r="AD55" s="133"/>
      <c r="AE55" s="133"/>
      <c r="AF55" s="133" t="s">
        <v>34</v>
      </c>
      <c r="AG55" s="133" t="s">
        <v>34</v>
      </c>
      <c r="AH55" s="133" t="s">
        <v>41</v>
      </c>
      <c r="AI55" s="133" t="s">
        <v>34</v>
      </c>
      <c r="AJ55" s="133"/>
      <c r="AK55" s="133"/>
      <c r="AL55" s="133"/>
      <c r="AM55" s="133"/>
      <c r="AN55" s="92"/>
      <c r="AO55" s="92"/>
      <c r="AP55" s="92"/>
      <c r="AQ55" s="92"/>
      <c r="AR55" s="92"/>
      <c r="AS55" s="92"/>
      <c r="AT55" s="92"/>
      <c r="AU55" s="263"/>
      <c r="AV55" s="93"/>
      <c r="AX55" s="17"/>
      <c r="AY55" s="34"/>
      <c r="AZ55" s="17"/>
      <c r="BA55" s="35"/>
      <c r="BB55" s="35"/>
    </row>
    <row r="56" spans="1:54" s="15" customFormat="1" ht="20.25" customHeight="1" x14ac:dyDescent="0.25">
      <c r="A56" s="101" t="s">
        <v>394</v>
      </c>
      <c r="B56" s="245"/>
      <c r="C56" s="334" t="s">
        <v>728</v>
      </c>
      <c r="D56" s="105" t="s">
        <v>713</v>
      </c>
      <c r="E56" s="106"/>
      <c r="F56" s="106" t="s">
        <v>956</v>
      </c>
      <c r="G56" s="106" t="s">
        <v>34</v>
      </c>
      <c r="H56" s="106">
        <v>3</v>
      </c>
      <c r="I56" s="106">
        <v>1</v>
      </c>
      <c r="J56" s="107" t="s">
        <v>78</v>
      </c>
      <c r="K56" s="108">
        <v>0.2</v>
      </c>
      <c r="L56" s="107" t="s">
        <v>733</v>
      </c>
      <c r="M56" s="108">
        <v>0.5</v>
      </c>
      <c r="N56" s="109">
        <v>0.2</v>
      </c>
      <c r="O56" s="109">
        <v>0.8</v>
      </c>
      <c r="P56" s="110"/>
      <c r="Q56" s="134" t="s">
        <v>9</v>
      </c>
      <c r="R56" s="107" t="s">
        <v>82</v>
      </c>
      <c r="S56" s="136">
        <v>0.2</v>
      </c>
      <c r="T56" s="107" t="s">
        <v>733</v>
      </c>
      <c r="U56" s="136">
        <v>0.5</v>
      </c>
      <c r="V56" s="112">
        <v>0.2</v>
      </c>
      <c r="W56" s="109">
        <v>0.8</v>
      </c>
      <c r="X56" s="113"/>
      <c r="Y56" s="114">
        <v>7.5</v>
      </c>
      <c r="Z56" s="116"/>
      <c r="AA56" s="116">
        <v>15</v>
      </c>
      <c r="AB56" s="115">
        <v>6</v>
      </c>
      <c r="AC56" s="114"/>
      <c r="AD56" s="132" t="s">
        <v>34</v>
      </c>
      <c r="AE56" s="132"/>
      <c r="AF56" s="132"/>
      <c r="AG56" s="132"/>
      <c r="AH56" s="132"/>
      <c r="AI56" s="132"/>
      <c r="AJ56" s="132"/>
      <c r="AK56" s="132"/>
      <c r="AL56" s="132"/>
      <c r="AM56" s="132"/>
      <c r="AN56" s="116"/>
      <c r="AO56" s="116"/>
      <c r="AP56" s="116"/>
      <c r="AQ56" s="116"/>
      <c r="AR56" s="116"/>
      <c r="AS56" s="116"/>
      <c r="AT56" s="116"/>
      <c r="AU56" s="260"/>
      <c r="AV56" s="115"/>
      <c r="AX56" s="17">
        <f>SUM(Y56:AB56)</f>
        <v>28.5</v>
      </c>
      <c r="AY56" s="34">
        <f>AX56/H56</f>
        <v>9.5</v>
      </c>
      <c r="AZ56" s="17"/>
      <c r="BA56" s="35">
        <f>K56+K57+M56</f>
        <v>1</v>
      </c>
      <c r="BB56" s="35">
        <f>S56+S57+U56</f>
        <v>1</v>
      </c>
    </row>
    <row r="57" spans="1:54" s="15" customFormat="1" ht="20.100000000000001" customHeight="1" x14ac:dyDescent="0.25">
      <c r="A57" s="158"/>
      <c r="B57" s="241"/>
      <c r="C57" s="81"/>
      <c r="D57" s="82"/>
      <c r="E57" s="83"/>
      <c r="F57" s="83"/>
      <c r="G57" s="83"/>
      <c r="H57" s="83"/>
      <c r="I57" s="83"/>
      <c r="J57" s="85" t="s">
        <v>330</v>
      </c>
      <c r="K57" s="86">
        <v>0.3</v>
      </c>
      <c r="L57" s="85"/>
      <c r="M57" s="86"/>
      <c r="N57" s="87">
        <v>0</v>
      </c>
      <c r="O57" s="87"/>
      <c r="P57" s="88"/>
      <c r="Q57" s="89"/>
      <c r="R57" s="85" t="s">
        <v>82</v>
      </c>
      <c r="S57" s="135">
        <v>0.3</v>
      </c>
      <c r="T57" s="85"/>
      <c r="U57" s="135"/>
      <c r="V57" s="90">
        <v>0</v>
      </c>
      <c r="W57" s="87"/>
      <c r="X57" s="84"/>
      <c r="Y57" s="91"/>
      <c r="Z57" s="92"/>
      <c r="AA57" s="92"/>
      <c r="AB57" s="93"/>
      <c r="AC57" s="91"/>
      <c r="AD57" s="133" t="s">
        <v>34</v>
      </c>
      <c r="AE57" s="133"/>
      <c r="AF57" s="133"/>
      <c r="AG57" s="133"/>
      <c r="AH57" s="133"/>
      <c r="AI57" s="133"/>
      <c r="AJ57" s="133"/>
      <c r="AK57" s="133"/>
      <c r="AL57" s="133"/>
      <c r="AM57" s="133"/>
      <c r="AN57" s="92"/>
      <c r="AO57" s="92"/>
      <c r="AP57" s="92"/>
      <c r="AQ57" s="92"/>
      <c r="AR57" s="92"/>
      <c r="AS57" s="92"/>
      <c r="AT57" s="92"/>
      <c r="AU57" s="263"/>
      <c r="AV57" s="93"/>
      <c r="AX57" s="17"/>
      <c r="AY57" s="34"/>
      <c r="AZ57" s="17"/>
      <c r="BA57" s="35"/>
      <c r="BB57" s="35"/>
    </row>
    <row r="58" spans="1:54" s="15" customFormat="1" ht="20.100000000000001" customHeight="1" x14ac:dyDescent="0.25">
      <c r="A58" s="101" t="s">
        <v>394</v>
      </c>
      <c r="B58" s="245"/>
      <c r="C58" s="104" t="s">
        <v>728</v>
      </c>
      <c r="D58" s="105" t="s">
        <v>296</v>
      </c>
      <c r="E58" s="106" t="s">
        <v>613</v>
      </c>
      <c r="F58" s="106" t="s">
        <v>251</v>
      </c>
      <c r="G58" s="106" t="s">
        <v>49</v>
      </c>
      <c r="H58" s="106">
        <v>6</v>
      </c>
      <c r="I58" s="106">
        <v>2</v>
      </c>
      <c r="J58" s="107" t="s">
        <v>746</v>
      </c>
      <c r="K58" s="108">
        <v>0.2</v>
      </c>
      <c r="L58" s="107" t="s">
        <v>733</v>
      </c>
      <c r="M58" s="108">
        <v>0.5</v>
      </c>
      <c r="N58" s="109">
        <v>0.2</v>
      </c>
      <c r="O58" s="109">
        <v>0.8</v>
      </c>
      <c r="P58" s="110"/>
      <c r="Q58" s="134" t="s">
        <v>9</v>
      </c>
      <c r="R58" s="107" t="s">
        <v>82</v>
      </c>
      <c r="S58" s="136">
        <v>0.2</v>
      </c>
      <c r="T58" s="107" t="s">
        <v>733</v>
      </c>
      <c r="U58" s="136">
        <v>0.5</v>
      </c>
      <c r="V58" s="112">
        <v>0.2</v>
      </c>
      <c r="W58" s="109">
        <v>0.8</v>
      </c>
      <c r="X58" s="113"/>
      <c r="Y58" s="114">
        <v>19.5</v>
      </c>
      <c r="Z58" s="116"/>
      <c r="AA58" s="116">
        <v>25.5</v>
      </c>
      <c r="AB58" s="113">
        <v>14</v>
      </c>
      <c r="AC58" s="114"/>
      <c r="AD58" s="132"/>
      <c r="AE58" s="132"/>
      <c r="AF58" s="132"/>
      <c r="AG58" s="132" t="s">
        <v>34</v>
      </c>
      <c r="AH58" s="132"/>
      <c r="AI58" s="132"/>
      <c r="AJ58" s="132"/>
      <c r="AK58" s="132"/>
      <c r="AL58" s="132" t="s">
        <v>41</v>
      </c>
      <c r="AM58" s="132"/>
      <c r="AN58" s="116"/>
      <c r="AO58" s="116"/>
      <c r="AP58" s="116"/>
      <c r="AQ58" s="116"/>
      <c r="AR58" s="116"/>
      <c r="AS58" s="116"/>
      <c r="AT58" s="116"/>
      <c r="AU58" s="260"/>
      <c r="AV58" s="115"/>
      <c r="AX58" s="17">
        <f>SUM(Y58:AB58)</f>
        <v>59</v>
      </c>
      <c r="AY58" s="34">
        <f>AX58/H58</f>
        <v>9.8333333333333339</v>
      </c>
      <c r="AZ58" s="17"/>
      <c r="BA58" s="35">
        <f>K58+K59+M58</f>
        <v>1</v>
      </c>
      <c r="BB58" s="35">
        <f>S58+S59+U58</f>
        <v>1</v>
      </c>
    </row>
    <row r="59" spans="1:54" s="15" customFormat="1" ht="20.100000000000001" customHeight="1" x14ac:dyDescent="0.25">
      <c r="A59" s="158"/>
      <c r="B59" s="241"/>
      <c r="C59" s="81"/>
      <c r="D59" s="82"/>
      <c r="E59" s="83"/>
      <c r="F59" s="83"/>
      <c r="G59" s="83"/>
      <c r="H59" s="83"/>
      <c r="I59" s="83"/>
      <c r="J59" s="85" t="s">
        <v>79</v>
      </c>
      <c r="K59" s="86">
        <v>0.3</v>
      </c>
      <c r="L59" s="85"/>
      <c r="M59" s="86"/>
      <c r="N59" s="87">
        <v>0</v>
      </c>
      <c r="O59" s="87"/>
      <c r="P59" s="88"/>
      <c r="Q59" s="89"/>
      <c r="R59" s="85" t="s">
        <v>82</v>
      </c>
      <c r="S59" s="135">
        <v>0.3</v>
      </c>
      <c r="T59" s="85"/>
      <c r="U59" s="135"/>
      <c r="V59" s="90">
        <v>0</v>
      </c>
      <c r="W59" s="87"/>
      <c r="X59" s="84"/>
      <c r="Y59" s="91"/>
      <c r="Z59" s="92"/>
      <c r="AA59" s="92"/>
      <c r="AB59" s="93"/>
      <c r="AC59" s="91"/>
      <c r="AD59" s="133"/>
      <c r="AE59" s="133"/>
      <c r="AF59" s="133"/>
      <c r="AG59" s="133" t="s">
        <v>34</v>
      </c>
      <c r="AH59" s="133"/>
      <c r="AI59" s="133"/>
      <c r="AJ59" s="133"/>
      <c r="AK59" s="133"/>
      <c r="AL59" s="133" t="s">
        <v>41</v>
      </c>
      <c r="AM59" s="133"/>
      <c r="AN59" s="92"/>
      <c r="AO59" s="92"/>
      <c r="AP59" s="92"/>
      <c r="AQ59" s="92"/>
      <c r="AR59" s="92"/>
      <c r="AS59" s="92"/>
      <c r="AT59" s="92"/>
      <c r="AU59" s="263"/>
      <c r="AV59" s="93"/>
      <c r="AX59" s="17"/>
      <c r="AY59" s="34"/>
      <c r="AZ59" s="17"/>
      <c r="BA59" s="35"/>
      <c r="BB59" s="35"/>
    </row>
    <row r="60" spans="1:54" s="15" customFormat="1" ht="20.100000000000001" customHeight="1" x14ac:dyDescent="0.25">
      <c r="A60" s="101" t="s">
        <v>389</v>
      </c>
      <c r="B60" s="245"/>
      <c r="C60" s="104" t="s">
        <v>728</v>
      </c>
      <c r="D60" s="105" t="s">
        <v>800</v>
      </c>
      <c r="E60" s="106"/>
      <c r="F60" s="106" t="s">
        <v>953</v>
      </c>
      <c r="G60" s="106" t="s">
        <v>34</v>
      </c>
      <c r="H60" s="106">
        <v>3</v>
      </c>
      <c r="I60" s="106">
        <v>1</v>
      </c>
      <c r="J60" s="107" t="s">
        <v>148</v>
      </c>
      <c r="K60" s="108">
        <f>1/3</f>
        <v>0.33333333333333331</v>
      </c>
      <c r="L60" s="107"/>
      <c r="M60" s="108"/>
      <c r="N60" s="109"/>
      <c r="O60" s="109"/>
      <c r="P60" s="110" t="s">
        <v>41</v>
      </c>
      <c r="Q60" s="134" t="s">
        <v>9</v>
      </c>
      <c r="R60" s="107" t="s">
        <v>82</v>
      </c>
      <c r="S60" s="136">
        <f t="shared" ref="S60:S62" si="0">$S$65</f>
        <v>0.16666666666666666</v>
      </c>
      <c r="T60" s="107" t="s">
        <v>34</v>
      </c>
      <c r="U60" s="108">
        <v>0.5</v>
      </c>
      <c r="V60" s="112"/>
      <c r="W60" s="109"/>
      <c r="X60" s="113" t="s">
        <v>41</v>
      </c>
      <c r="Y60" s="114"/>
      <c r="Z60" s="116"/>
      <c r="AA60" s="116"/>
      <c r="AB60" s="113">
        <v>36</v>
      </c>
      <c r="AC60" s="114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16" t="s">
        <v>34</v>
      </c>
      <c r="AO60" s="116"/>
      <c r="AP60" s="116"/>
      <c r="AQ60" s="116"/>
      <c r="AR60" s="116"/>
      <c r="AS60" s="116"/>
      <c r="AT60" s="116"/>
      <c r="AU60" s="260"/>
      <c r="AV60" s="115"/>
      <c r="AX60" s="17">
        <f>SUM(Y60:AB60)</f>
        <v>36</v>
      </c>
      <c r="AY60" s="34">
        <f>AX60/H60</f>
        <v>12</v>
      </c>
      <c r="AZ60" s="17"/>
      <c r="BA60" s="35">
        <f>K60+K61+K62+M60</f>
        <v>1</v>
      </c>
      <c r="BB60" s="35">
        <f>S60+S61+S62+U60</f>
        <v>1</v>
      </c>
    </row>
    <row r="61" spans="1:54" s="15" customFormat="1" ht="20.100000000000001" customHeight="1" x14ac:dyDescent="0.25">
      <c r="A61" s="102"/>
      <c r="B61" s="246"/>
      <c r="C61" s="161"/>
      <c r="D61" s="70"/>
      <c r="E61" s="71"/>
      <c r="F61" s="71"/>
      <c r="G61" s="71"/>
      <c r="H61" s="71"/>
      <c r="I61" s="71"/>
      <c r="J61" s="73" t="s">
        <v>801</v>
      </c>
      <c r="K61" s="74">
        <f t="shared" ref="K61:K62" si="1">1/3</f>
        <v>0.33333333333333331</v>
      </c>
      <c r="L61" s="73"/>
      <c r="M61" s="74"/>
      <c r="N61" s="75"/>
      <c r="O61" s="75"/>
      <c r="P61" s="16"/>
      <c r="Q61" s="76"/>
      <c r="R61" s="73" t="s">
        <v>82</v>
      </c>
      <c r="S61" s="138">
        <f t="shared" si="0"/>
        <v>0.16666666666666666</v>
      </c>
      <c r="T61" s="73"/>
      <c r="U61" s="74"/>
      <c r="V61" s="77"/>
      <c r="W61" s="75"/>
      <c r="X61" s="72"/>
      <c r="Y61" s="78"/>
      <c r="Z61" s="79"/>
      <c r="AA61" s="79"/>
      <c r="AB61" s="72"/>
      <c r="AC61" s="78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79" t="s">
        <v>34</v>
      </c>
      <c r="AO61" s="79"/>
      <c r="AP61" s="79"/>
      <c r="AQ61" s="79"/>
      <c r="AR61" s="79"/>
      <c r="AS61" s="79"/>
      <c r="AT61" s="79"/>
      <c r="AU61" s="139"/>
      <c r="AV61" s="80"/>
      <c r="AX61" s="17"/>
      <c r="AY61" s="34"/>
      <c r="AZ61" s="17"/>
      <c r="BA61" s="35"/>
      <c r="BB61" s="35"/>
    </row>
    <row r="62" spans="1:54" s="15" customFormat="1" ht="20.100000000000001" customHeight="1" x14ac:dyDescent="0.25">
      <c r="A62" s="158"/>
      <c r="B62" s="241"/>
      <c r="C62" s="81"/>
      <c r="D62" s="82"/>
      <c r="E62" s="83"/>
      <c r="F62" s="83"/>
      <c r="G62" s="83"/>
      <c r="H62" s="83"/>
      <c r="I62" s="83"/>
      <c r="J62" s="85" t="s">
        <v>34</v>
      </c>
      <c r="K62" s="86">
        <f t="shared" si="1"/>
        <v>0.33333333333333331</v>
      </c>
      <c r="L62" s="85"/>
      <c r="M62" s="86"/>
      <c r="N62" s="87"/>
      <c r="O62" s="87"/>
      <c r="P62" s="88"/>
      <c r="Q62" s="89"/>
      <c r="R62" s="85" t="s">
        <v>82</v>
      </c>
      <c r="S62" s="135">
        <f t="shared" si="0"/>
        <v>0.16666666666666666</v>
      </c>
      <c r="T62" s="85"/>
      <c r="U62" s="86"/>
      <c r="V62" s="90"/>
      <c r="W62" s="87"/>
      <c r="X62" s="84"/>
      <c r="Y62" s="91"/>
      <c r="Z62" s="92"/>
      <c r="AA62" s="92"/>
      <c r="AB62" s="84"/>
      <c r="AC62" s="91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92" t="s">
        <v>34</v>
      </c>
      <c r="AO62" s="92"/>
      <c r="AP62" s="92"/>
      <c r="AQ62" s="92"/>
      <c r="AR62" s="92"/>
      <c r="AS62" s="92"/>
      <c r="AT62" s="92"/>
      <c r="AU62" s="263"/>
      <c r="AV62" s="93"/>
      <c r="AX62" s="17"/>
      <c r="AY62" s="34"/>
      <c r="AZ62" s="17"/>
      <c r="BA62" s="35"/>
      <c r="BB62" s="35"/>
    </row>
    <row r="63" spans="1:54" s="15" customFormat="1" ht="20.100000000000001" customHeight="1" x14ac:dyDescent="0.25">
      <c r="A63" s="426" t="s">
        <v>946</v>
      </c>
      <c r="B63" s="245"/>
      <c r="C63" s="104" t="s">
        <v>728</v>
      </c>
      <c r="D63" s="105" t="s">
        <v>786</v>
      </c>
      <c r="E63" s="106"/>
      <c r="F63" s="106" t="s">
        <v>252</v>
      </c>
      <c r="G63" s="106" t="s">
        <v>34</v>
      </c>
      <c r="H63" s="106">
        <v>6</v>
      </c>
      <c r="I63" s="106">
        <v>2</v>
      </c>
      <c r="J63" s="335" t="s">
        <v>79</v>
      </c>
      <c r="K63" s="108">
        <f>1/3</f>
        <v>0.33333333333333331</v>
      </c>
      <c r="L63" s="107"/>
      <c r="M63" s="108"/>
      <c r="N63" s="109"/>
      <c r="O63" s="109"/>
      <c r="P63" s="110" t="s">
        <v>41</v>
      </c>
      <c r="Q63" s="134" t="s">
        <v>9</v>
      </c>
      <c r="R63" s="107" t="s">
        <v>82</v>
      </c>
      <c r="S63" s="111">
        <f t="shared" ref="S63:S64" si="2">1/6</f>
        <v>0.16666666666666666</v>
      </c>
      <c r="T63" s="107" t="s">
        <v>733</v>
      </c>
      <c r="U63" s="136">
        <v>0.5</v>
      </c>
      <c r="V63" s="112"/>
      <c r="W63" s="109"/>
      <c r="X63" s="113" t="s">
        <v>41</v>
      </c>
      <c r="Y63" s="114"/>
      <c r="Z63" s="116">
        <v>19.5</v>
      </c>
      <c r="AA63" s="116"/>
      <c r="AB63" s="115">
        <v>40</v>
      </c>
      <c r="AC63" s="114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16" t="s">
        <v>34</v>
      </c>
      <c r="AO63" s="116"/>
      <c r="AP63" s="116"/>
      <c r="AQ63" s="116"/>
      <c r="AR63" s="116"/>
      <c r="AS63" s="116"/>
      <c r="AT63" s="116"/>
      <c r="AU63" s="260"/>
      <c r="AV63" s="115"/>
      <c r="AX63" s="17">
        <f>SUM(Y63:AB63)</f>
        <v>59.5</v>
      </c>
      <c r="AY63" s="34">
        <f>AX63/H63</f>
        <v>9.9166666666666661</v>
      </c>
      <c r="AZ63" s="17"/>
      <c r="BA63" s="35">
        <f>K63+K64+K65+M63</f>
        <v>1</v>
      </c>
      <c r="BB63" s="35">
        <f>S63+S64+S65+U63</f>
        <v>1</v>
      </c>
    </row>
    <row r="64" spans="1:54" s="15" customFormat="1" ht="20.100000000000001" customHeight="1" x14ac:dyDescent="0.25">
      <c r="A64" s="102"/>
      <c r="B64" s="246"/>
      <c r="C64" s="234"/>
      <c r="D64" s="70"/>
      <c r="E64" s="71"/>
      <c r="F64" s="71"/>
      <c r="G64" s="72"/>
      <c r="H64" s="71"/>
      <c r="I64" s="71"/>
      <c r="J64" s="73" t="s">
        <v>8</v>
      </c>
      <c r="K64" s="74">
        <f t="shared" ref="K64:K65" si="3">1/3</f>
        <v>0.33333333333333331</v>
      </c>
      <c r="L64" s="73"/>
      <c r="M64" s="74"/>
      <c r="N64" s="75"/>
      <c r="O64" s="75"/>
      <c r="P64" s="16"/>
      <c r="Q64" s="76"/>
      <c r="R64" s="73" t="s">
        <v>82</v>
      </c>
      <c r="S64" s="137">
        <f t="shared" si="2"/>
        <v>0.16666666666666666</v>
      </c>
      <c r="T64" s="73"/>
      <c r="U64" s="138"/>
      <c r="V64" s="77"/>
      <c r="W64" s="75"/>
      <c r="X64" s="72"/>
      <c r="Y64" s="78"/>
      <c r="Z64" s="79"/>
      <c r="AA64" s="79"/>
      <c r="AB64" s="80"/>
      <c r="AC64" s="78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79" t="s">
        <v>34</v>
      </c>
      <c r="AO64" s="79"/>
      <c r="AP64" s="79"/>
      <c r="AQ64" s="79"/>
      <c r="AR64" s="79"/>
      <c r="AS64" s="79"/>
      <c r="AT64" s="79"/>
      <c r="AU64" s="139"/>
      <c r="AV64" s="80"/>
      <c r="AX64" s="17"/>
      <c r="AY64" s="34"/>
      <c r="AZ64" s="17"/>
      <c r="BA64" s="35"/>
      <c r="BB64" s="35"/>
    </row>
    <row r="65" spans="1:54" s="15" customFormat="1" ht="20.100000000000001" customHeight="1" x14ac:dyDescent="0.25">
      <c r="A65" s="158"/>
      <c r="B65" s="241"/>
      <c r="C65" s="81"/>
      <c r="D65" s="82"/>
      <c r="E65" s="83"/>
      <c r="F65" s="83"/>
      <c r="G65" s="83"/>
      <c r="H65" s="83"/>
      <c r="I65" s="83"/>
      <c r="J65" s="330" t="s">
        <v>79</v>
      </c>
      <c r="K65" s="86">
        <f t="shared" si="3"/>
        <v>0.33333333333333331</v>
      </c>
      <c r="L65" s="85"/>
      <c r="M65" s="86"/>
      <c r="N65" s="87"/>
      <c r="O65" s="87"/>
      <c r="P65" s="88"/>
      <c r="Q65" s="89"/>
      <c r="R65" s="85" t="s">
        <v>82</v>
      </c>
      <c r="S65" s="135">
        <f>1/6</f>
        <v>0.16666666666666666</v>
      </c>
      <c r="T65" s="85"/>
      <c r="U65" s="135"/>
      <c r="V65" s="90"/>
      <c r="W65" s="87"/>
      <c r="X65" s="84"/>
      <c r="Y65" s="91"/>
      <c r="Z65" s="92"/>
      <c r="AA65" s="92"/>
      <c r="AB65" s="93"/>
      <c r="AC65" s="91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92" t="s">
        <v>34</v>
      </c>
      <c r="AO65" s="92"/>
      <c r="AP65" s="92"/>
      <c r="AQ65" s="92"/>
      <c r="AR65" s="92"/>
      <c r="AS65" s="92"/>
      <c r="AT65" s="92"/>
      <c r="AU65" s="263"/>
      <c r="AV65" s="93"/>
      <c r="AX65" s="17"/>
      <c r="AY65" s="34"/>
      <c r="AZ65" s="17"/>
      <c r="BA65" s="35"/>
      <c r="BB65" s="35"/>
    </row>
    <row r="66" spans="1:54" s="15" customFormat="1" ht="20.100000000000001" customHeight="1" x14ac:dyDescent="0.25">
      <c r="A66" s="101" t="s">
        <v>855</v>
      </c>
      <c r="B66" s="245"/>
      <c r="C66" s="104" t="s">
        <v>728</v>
      </c>
      <c r="D66" s="105" t="s">
        <v>297</v>
      </c>
      <c r="E66" s="106" t="s">
        <v>627</v>
      </c>
      <c r="F66" s="106" t="s">
        <v>253</v>
      </c>
      <c r="G66" s="106" t="s">
        <v>49</v>
      </c>
      <c r="H66" s="106">
        <v>6</v>
      </c>
      <c r="I66" s="106">
        <v>2</v>
      </c>
      <c r="J66" s="107" t="s">
        <v>79</v>
      </c>
      <c r="K66" s="108">
        <v>0.3</v>
      </c>
      <c r="L66" s="107" t="s">
        <v>733</v>
      </c>
      <c r="M66" s="108">
        <v>0.4</v>
      </c>
      <c r="N66" s="109"/>
      <c r="O66" s="109"/>
      <c r="P66" s="110" t="s">
        <v>41</v>
      </c>
      <c r="Q66" s="134" t="s">
        <v>9</v>
      </c>
      <c r="R66" s="107" t="s">
        <v>82</v>
      </c>
      <c r="S66" s="136">
        <v>0.3</v>
      </c>
      <c r="T66" s="107" t="s">
        <v>733</v>
      </c>
      <c r="U66" s="136">
        <v>0.4</v>
      </c>
      <c r="V66" s="112"/>
      <c r="W66" s="109"/>
      <c r="X66" s="113" t="s">
        <v>41</v>
      </c>
      <c r="Y66" s="114">
        <v>10.5</v>
      </c>
      <c r="Z66" s="116"/>
      <c r="AA66" s="116">
        <v>35</v>
      </c>
      <c r="AB66" s="115">
        <v>16</v>
      </c>
      <c r="AC66" s="114"/>
      <c r="AD66" s="132"/>
      <c r="AE66" s="132"/>
      <c r="AF66" s="132"/>
      <c r="AG66" s="132"/>
      <c r="AH66" s="132"/>
      <c r="AI66" s="132"/>
      <c r="AJ66" s="132" t="s">
        <v>41</v>
      </c>
      <c r="AK66" s="132"/>
      <c r="AL66" s="132"/>
      <c r="AM66" s="132"/>
      <c r="AN66" s="116"/>
      <c r="AO66" s="116" t="s">
        <v>34</v>
      </c>
      <c r="AP66" s="116"/>
      <c r="AQ66" s="116"/>
      <c r="AR66" s="116"/>
      <c r="AS66" s="116"/>
      <c r="AT66" s="116"/>
      <c r="AU66" s="260"/>
      <c r="AV66" s="115"/>
      <c r="AX66" s="17">
        <f>SUM(Y66:AB66)</f>
        <v>61.5</v>
      </c>
      <c r="AY66" s="34">
        <f>AX66/H66</f>
        <v>10.25</v>
      </c>
      <c r="AZ66" s="17"/>
      <c r="BA66" s="35">
        <f>K66+K67+K68+M66</f>
        <v>1</v>
      </c>
      <c r="BB66" s="35">
        <f>S66+S67+S68+U66</f>
        <v>1</v>
      </c>
    </row>
    <row r="67" spans="1:54" s="15" customFormat="1" ht="20.100000000000001" customHeight="1" x14ac:dyDescent="0.25">
      <c r="A67" s="102"/>
      <c r="B67" s="246"/>
      <c r="C67" s="234"/>
      <c r="D67" s="70"/>
      <c r="E67" s="71"/>
      <c r="F67" s="71"/>
      <c r="G67" s="71"/>
      <c r="H67" s="71"/>
      <c r="I67" s="71"/>
      <c r="J67" s="73" t="s">
        <v>79</v>
      </c>
      <c r="K67" s="74">
        <v>0.15</v>
      </c>
      <c r="L67" s="73"/>
      <c r="M67" s="74"/>
      <c r="N67" s="75"/>
      <c r="O67" s="75"/>
      <c r="P67" s="16"/>
      <c r="Q67" s="76"/>
      <c r="R67" s="73" t="s">
        <v>82</v>
      </c>
      <c r="S67" s="74">
        <v>0.15</v>
      </c>
      <c r="T67" s="73"/>
      <c r="U67" s="138"/>
      <c r="V67" s="77"/>
      <c r="W67" s="75"/>
      <c r="X67" s="72"/>
      <c r="Y67" s="78"/>
      <c r="Z67" s="79"/>
      <c r="AA67" s="79"/>
      <c r="AB67" s="80"/>
      <c r="AC67" s="78"/>
      <c r="AD67" s="131"/>
      <c r="AE67" s="131"/>
      <c r="AF67" s="131"/>
      <c r="AG67" s="131"/>
      <c r="AH67" s="131"/>
      <c r="AI67" s="131"/>
      <c r="AJ67" s="131" t="s">
        <v>41</v>
      </c>
      <c r="AK67" s="131"/>
      <c r="AL67" s="131"/>
      <c r="AM67" s="131"/>
      <c r="AN67" s="79"/>
      <c r="AO67" s="79" t="s">
        <v>34</v>
      </c>
      <c r="AP67" s="79"/>
      <c r="AQ67" s="79"/>
      <c r="AR67" s="79"/>
      <c r="AS67" s="79"/>
      <c r="AT67" s="79"/>
      <c r="AU67" s="139"/>
      <c r="AV67" s="80"/>
      <c r="AX67" s="17"/>
      <c r="AY67" s="34"/>
      <c r="AZ67" s="17"/>
      <c r="BA67" s="35"/>
      <c r="BB67" s="35"/>
    </row>
    <row r="68" spans="1:54" s="15" customFormat="1" ht="20.100000000000001" customHeight="1" x14ac:dyDescent="0.25">
      <c r="A68" s="156"/>
      <c r="B68" s="225"/>
      <c r="C68" s="161"/>
      <c r="D68" s="82"/>
      <c r="E68" s="83"/>
      <c r="F68" s="83"/>
      <c r="G68" s="83"/>
      <c r="H68" s="83"/>
      <c r="I68" s="83"/>
      <c r="J68" s="85" t="s">
        <v>8</v>
      </c>
      <c r="K68" s="86">
        <v>0.15</v>
      </c>
      <c r="L68" s="85"/>
      <c r="M68" s="86"/>
      <c r="N68" s="87"/>
      <c r="O68" s="87"/>
      <c r="P68" s="88"/>
      <c r="Q68" s="89"/>
      <c r="R68" s="85" t="s">
        <v>82</v>
      </c>
      <c r="S68" s="135">
        <v>0.15</v>
      </c>
      <c r="T68" s="85"/>
      <c r="U68" s="135"/>
      <c r="V68" s="90"/>
      <c r="W68" s="87"/>
      <c r="X68" s="84"/>
      <c r="Y68" s="91"/>
      <c r="Z68" s="92"/>
      <c r="AA68" s="92"/>
      <c r="AB68" s="93"/>
      <c r="AC68" s="91"/>
      <c r="AD68" s="133"/>
      <c r="AE68" s="133"/>
      <c r="AF68" s="133"/>
      <c r="AG68" s="133"/>
      <c r="AH68" s="133"/>
      <c r="AI68" s="133"/>
      <c r="AJ68" s="133" t="s">
        <v>41</v>
      </c>
      <c r="AK68" s="133"/>
      <c r="AL68" s="133"/>
      <c r="AM68" s="133"/>
      <c r="AN68" s="92"/>
      <c r="AO68" s="92" t="s">
        <v>34</v>
      </c>
      <c r="AP68" s="92"/>
      <c r="AQ68" s="92"/>
      <c r="AR68" s="92"/>
      <c r="AS68" s="92"/>
      <c r="AT68" s="92"/>
      <c r="AU68" s="263"/>
      <c r="AV68" s="93"/>
      <c r="AX68" s="17"/>
      <c r="AY68" s="34"/>
      <c r="AZ68" s="17"/>
      <c r="BA68" s="35"/>
      <c r="BB68" s="35"/>
    </row>
    <row r="69" spans="1:54" s="15" customFormat="1" ht="20.100000000000001" customHeight="1" x14ac:dyDescent="0.25">
      <c r="A69" s="101" t="s">
        <v>395</v>
      </c>
      <c r="B69" s="245"/>
      <c r="C69" s="104" t="s">
        <v>728</v>
      </c>
      <c r="D69" s="105" t="s">
        <v>298</v>
      </c>
      <c r="E69" s="106"/>
      <c r="F69" s="106" t="s">
        <v>254</v>
      </c>
      <c r="G69" s="106" t="s">
        <v>34</v>
      </c>
      <c r="H69" s="106">
        <v>6</v>
      </c>
      <c r="I69" s="106">
        <v>2</v>
      </c>
      <c r="J69" s="107" t="s">
        <v>729</v>
      </c>
      <c r="K69" s="108">
        <v>0.3</v>
      </c>
      <c r="L69" s="107"/>
      <c r="M69" s="108"/>
      <c r="N69" s="109"/>
      <c r="O69" s="109"/>
      <c r="P69" s="110" t="s">
        <v>41</v>
      </c>
      <c r="Q69" s="134" t="s">
        <v>9</v>
      </c>
      <c r="R69" s="107" t="s">
        <v>82</v>
      </c>
      <c r="S69" s="136">
        <v>0.2</v>
      </c>
      <c r="T69" s="107" t="s">
        <v>745</v>
      </c>
      <c r="U69" s="136">
        <v>0.25</v>
      </c>
      <c r="V69" s="112"/>
      <c r="W69" s="109"/>
      <c r="X69" s="113" t="s">
        <v>41</v>
      </c>
      <c r="Y69" s="114">
        <v>7.5</v>
      </c>
      <c r="Z69" s="116"/>
      <c r="AA69" s="116">
        <v>7.5</v>
      </c>
      <c r="AB69" s="115">
        <v>40</v>
      </c>
      <c r="AC69" s="114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16"/>
      <c r="AO69" s="116" t="s">
        <v>34</v>
      </c>
      <c r="AP69" s="116"/>
      <c r="AQ69" s="116"/>
      <c r="AR69" s="116"/>
      <c r="AS69" s="116"/>
      <c r="AT69" s="116"/>
      <c r="AU69" s="260"/>
      <c r="AV69" s="115"/>
      <c r="AX69" s="17">
        <f>SUM(Y69:AB69)</f>
        <v>55</v>
      </c>
      <c r="AY69" s="34">
        <f>AX69/H69</f>
        <v>9.1666666666666661</v>
      </c>
      <c r="AZ69" s="17"/>
      <c r="BA69" s="35">
        <f>K69+K70+K71+M69</f>
        <v>1</v>
      </c>
      <c r="BB69" s="35">
        <f>S69+S70+S71+U69</f>
        <v>1</v>
      </c>
    </row>
    <row r="70" spans="1:54" s="15" customFormat="1" ht="20.100000000000001" customHeight="1" x14ac:dyDescent="0.25">
      <c r="A70" s="156"/>
      <c r="B70" s="225"/>
      <c r="C70" s="161"/>
      <c r="D70" s="70"/>
      <c r="E70" s="71"/>
      <c r="F70" s="71"/>
      <c r="G70" s="71"/>
      <c r="H70" s="71"/>
      <c r="I70" s="71"/>
      <c r="J70" s="73" t="s">
        <v>729</v>
      </c>
      <c r="K70" s="74">
        <v>0.25</v>
      </c>
      <c r="L70" s="73"/>
      <c r="M70" s="74"/>
      <c r="N70" s="75"/>
      <c r="O70" s="75"/>
      <c r="P70" s="16"/>
      <c r="Q70" s="76"/>
      <c r="R70" s="73" t="s">
        <v>82</v>
      </c>
      <c r="S70" s="138">
        <v>0.2</v>
      </c>
      <c r="T70" s="73"/>
      <c r="U70" s="138"/>
      <c r="V70" s="77"/>
      <c r="W70" s="75"/>
      <c r="X70" s="72"/>
      <c r="Y70" s="78"/>
      <c r="Z70" s="79"/>
      <c r="AA70" s="79"/>
      <c r="AB70" s="80"/>
      <c r="AC70" s="78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79"/>
      <c r="AO70" s="79" t="s">
        <v>34</v>
      </c>
      <c r="AP70" s="79"/>
      <c r="AQ70" s="79"/>
      <c r="AR70" s="79"/>
      <c r="AS70" s="79"/>
      <c r="AT70" s="79"/>
      <c r="AU70" s="139"/>
      <c r="AV70" s="80"/>
      <c r="AX70" s="17"/>
      <c r="AY70" s="34"/>
      <c r="AZ70" s="17"/>
      <c r="BA70" s="35"/>
      <c r="BB70" s="35"/>
    </row>
    <row r="71" spans="1:54" s="15" customFormat="1" ht="20.100000000000001" customHeight="1" x14ac:dyDescent="0.25">
      <c r="A71" s="156"/>
      <c r="B71" s="225"/>
      <c r="C71" s="161"/>
      <c r="D71" s="70"/>
      <c r="E71" s="71"/>
      <c r="F71" s="71"/>
      <c r="G71" s="71"/>
      <c r="H71" s="71"/>
      <c r="I71" s="71"/>
      <c r="J71" s="73" t="s">
        <v>729</v>
      </c>
      <c r="K71" s="74">
        <v>0.45</v>
      </c>
      <c r="L71" s="73"/>
      <c r="M71" s="74"/>
      <c r="N71" s="75"/>
      <c r="O71" s="75"/>
      <c r="P71" s="16"/>
      <c r="Q71" s="76"/>
      <c r="R71" s="73" t="s">
        <v>82</v>
      </c>
      <c r="S71" s="138">
        <v>0.35</v>
      </c>
      <c r="T71" s="73"/>
      <c r="U71" s="138"/>
      <c r="V71" s="77"/>
      <c r="W71" s="75"/>
      <c r="X71" s="72"/>
      <c r="Y71" s="78"/>
      <c r="Z71" s="79"/>
      <c r="AA71" s="79"/>
      <c r="AB71" s="80"/>
      <c r="AC71" s="78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79"/>
      <c r="AO71" s="79" t="s">
        <v>34</v>
      </c>
      <c r="AP71" s="79"/>
      <c r="AQ71" s="79"/>
      <c r="AR71" s="79"/>
      <c r="AS71" s="79"/>
      <c r="AT71" s="79"/>
      <c r="AU71" s="139"/>
      <c r="AV71" s="80"/>
      <c r="AX71" s="17"/>
      <c r="AY71" s="34"/>
      <c r="AZ71" s="17"/>
      <c r="BA71" s="35"/>
      <c r="BB71" s="35"/>
    </row>
    <row r="72" spans="1:54" s="15" customFormat="1" ht="20.100000000000001" customHeight="1" x14ac:dyDescent="0.25">
      <c r="A72" s="451" t="s">
        <v>376</v>
      </c>
      <c r="B72" s="245"/>
      <c r="C72" s="104" t="s">
        <v>728</v>
      </c>
      <c r="D72" s="105" t="s">
        <v>511</v>
      </c>
      <c r="E72" s="106"/>
      <c r="F72" s="106" t="s">
        <v>702</v>
      </c>
      <c r="G72" s="106" t="s">
        <v>41</v>
      </c>
      <c r="H72" s="106">
        <v>3</v>
      </c>
      <c r="I72" s="106">
        <v>1</v>
      </c>
      <c r="J72" s="107" t="s">
        <v>79</v>
      </c>
      <c r="K72" s="108">
        <v>0.2</v>
      </c>
      <c r="L72" s="107" t="s">
        <v>741</v>
      </c>
      <c r="M72" s="108">
        <v>0.5</v>
      </c>
      <c r="N72" s="109"/>
      <c r="O72" s="109"/>
      <c r="P72" s="110" t="s">
        <v>41</v>
      </c>
      <c r="Q72" s="134" t="s">
        <v>9</v>
      </c>
      <c r="R72" s="107" t="s">
        <v>82</v>
      </c>
      <c r="S72" s="136">
        <v>0.2</v>
      </c>
      <c r="T72" s="107" t="s">
        <v>741</v>
      </c>
      <c r="U72" s="108">
        <v>0.5</v>
      </c>
      <c r="V72" s="112"/>
      <c r="W72" s="109"/>
      <c r="X72" s="113" t="s">
        <v>41</v>
      </c>
      <c r="Y72" s="114">
        <v>10.5</v>
      </c>
      <c r="Z72" s="116"/>
      <c r="AA72" s="116">
        <v>9</v>
      </c>
      <c r="AB72" s="113">
        <v>9</v>
      </c>
      <c r="AC72" s="114"/>
      <c r="AD72" s="132"/>
      <c r="AE72" s="132"/>
      <c r="AF72" s="132"/>
      <c r="AG72" s="132"/>
      <c r="AH72" s="132" t="s">
        <v>41</v>
      </c>
      <c r="AI72" s="132"/>
      <c r="AJ72" s="132"/>
      <c r="AK72" s="132"/>
      <c r="AL72" s="132"/>
      <c r="AM72" s="132"/>
      <c r="AN72" s="116"/>
      <c r="AO72" s="116"/>
      <c r="AP72" s="116"/>
      <c r="AQ72" s="116"/>
      <c r="AR72" s="116"/>
      <c r="AS72" s="116"/>
      <c r="AT72" s="116"/>
      <c r="AU72" s="260"/>
      <c r="AV72" s="115"/>
      <c r="AX72" s="17">
        <f>SUM(Y72:AB72)</f>
        <v>28.5</v>
      </c>
      <c r="AY72" s="34">
        <f>AX72/H72</f>
        <v>9.5</v>
      </c>
      <c r="AZ72" s="17"/>
      <c r="BA72" s="35">
        <f>K72+K73+M72</f>
        <v>1</v>
      </c>
      <c r="BB72" s="35">
        <f>S72+S73+U72</f>
        <v>1</v>
      </c>
    </row>
    <row r="73" spans="1:54" s="15" customFormat="1" ht="20.100000000000001" customHeight="1" x14ac:dyDescent="0.25">
      <c r="A73" s="158"/>
      <c r="B73" s="241"/>
      <c r="C73" s="81"/>
      <c r="D73" s="82"/>
      <c r="E73" s="83"/>
      <c r="F73" s="83"/>
      <c r="G73" s="83"/>
      <c r="H73" s="83"/>
      <c r="I73" s="83"/>
      <c r="J73" s="85" t="s">
        <v>746</v>
      </c>
      <c r="K73" s="86">
        <v>0.3</v>
      </c>
      <c r="L73" s="85"/>
      <c r="M73" s="86"/>
      <c r="N73" s="87"/>
      <c r="O73" s="87"/>
      <c r="P73" s="88"/>
      <c r="Q73" s="89"/>
      <c r="R73" s="85" t="s">
        <v>82</v>
      </c>
      <c r="S73" s="135">
        <v>0.3</v>
      </c>
      <c r="T73" s="85"/>
      <c r="U73" s="86"/>
      <c r="V73" s="90"/>
      <c r="W73" s="87"/>
      <c r="X73" s="84"/>
      <c r="Y73" s="91"/>
      <c r="Z73" s="92"/>
      <c r="AA73" s="92"/>
      <c r="AB73" s="84"/>
      <c r="AC73" s="91"/>
      <c r="AD73" s="133"/>
      <c r="AE73" s="133"/>
      <c r="AF73" s="133"/>
      <c r="AG73" s="133"/>
      <c r="AH73" s="133" t="s">
        <v>41</v>
      </c>
      <c r="AI73" s="133"/>
      <c r="AJ73" s="133"/>
      <c r="AK73" s="133"/>
      <c r="AL73" s="133"/>
      <c r="AM73" s="133"/>
      <c r="AN73" s="92"/>
      <c r="AO73" s="92"/>
      <c r="AP73" s="92"/>
      <c r="AQ73" s="92"/>
      <c r="AR73" s="92"/>
      <c r="AS73" s="92"/>
      <c r="AT73" s="92"/>
      <c r="AU73" s="263"/>
      <c r="AV73" s="93"/>
      <c r="AX73" s="17"/>
      <c r="AY73" s="34"/>
      <c r="AZ73" s="17"/>
      <c r="BA73" s="35"/>
      <c r="BB73" s="35"/>
    </row>
    <row r="74" spans="1:54" s="15" customFormat="1" ht="20.100000000000001" customHeight="1" x14ac:dyDescent="0.25">
      <c r="A74" s="101" t="s">
        <v>396</v>
      </c>
      <c r="B74" s="245"/>
      <c r="C74" s="104"/>
      <c r="D74" s="105" t="s">
        <v>299</v>
      </c>
      <c r="E74" s="106"/>
      <c r="F74" s="106" t="s">
        <v>255</v>
      </c>
      <c r="G74" s="106" t="s">
        <v>41</v>
      </c>
      <c r="H74" s="106">
        <v>6</v>
      </c>
      <c r="I74" s="106">
        <v>2</v>
      </c>
      <c r="J74" s="107" t="s">
        <v>12</v>
      </c>
      <c r="K74" s="108">
        <v>0.3</v>
      </c>
      <c r="L74" s="107" t="s">
        <v>733</v>
      </c>
      <c r="M74" s="108">
        <v>0.4</v>
      </c>
      <c r="N74" s="109"/>
      <c r="O74" s="109"/>
      <c r="P74" s="110" t="s">
        <v>41</v>
      </c>
      <c r="Q74" s="134" t="s">
        <v>9</v>
      </c>
      <c r="R74" s="107" t="s">
        <v>82</v>
      </c>
      <c r="S74" s="136">
        <v>0.3</v>
      </c>
      <c r="T74" s="107" t="s">
        <v>733</v>
      </c>
      <c r="U74" s="136">
        <v>0.4</v>
      </c>
      <c r="V74" s="112"/>
      <c r="W74" s="109"/>
      <c r="X74" s="113" t="s">
        <v>41</v>
      </c>
      <c r="Y74" s="114">
        <v>36</v>
      </c>
      <c r="Z74" s="116"/>
      <c r="AA74" s="116">
        <v>18</v>
      </c>
      <c r="AB74" s="115"/>
      <c r="AC74" s="114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16"/>
      <c r="AO74" s="116"/>
      <c r="AP74" s="116"/>
      <c r="AQ74" s="116"/>
      <c r="AR74" s="116"/>
      <c r="AS74" s="116"/>
      <c r="AT74" s="116"/>
      <c r="AU74" s="260" t="s">
        <v>41</v>
      </c>
      <c r="AV74" s="115"/>
      <c r="AX74" s="17">
        <f>SUM(Y74:AB74)</f>
        <v>54</v>
      </c>
      <c r="AY74" s="34">
        <f>AX74/H74</f>
        <v>9</v>
      </c>
      <c r="AZ74" s="17"/>
      <c r="BA74" s="35">
        <f>K74+K75+M74</f>
        <v>1</v>
      </c>
      <c r="BB74" s="35">
        <f>S74+S75+U74</f>
        <v>1</v>
      </c>
    </row>
    <row r="75" spans="1:54" s="15" customFormat="1" ht="20.100000000000001" customHeight="1" x14ac:dyDescent="0.25">
      <c r="A75" s="156"/>
      <c r="B75" s="225"/>
      <c r="C75" s="161"/>
      <c r="D75" s="82"/>
      <c r="E75" s="83"/>
      <c r="F75" s="83"/>
      <c r="G75" s="83"/>
      <c r="H75" s="83"/>
      <c r="I75" s="83"/>
      <c r="J75" s="85" t="s">
        <v>11</v>
      </c>
      <c r="K75" s="86">
        <v>0.3</v>
      </c>
      <c r="L75" s="85"/>
      <c r="M75" s="86"/>
      <c r="N75" s="87"/>
      <c r="O75" s="87"/>
      <c r="P75" s="88"/>
      <c r="Q75" s="89"/>
      <c r="R75" s="85" t="s">
        <v>82</v>
      </c>
      <c r="S75" s="145">
        <v>0.3</v>
      </c>
      <c r="T75" s="85"/>
      <c r="U75" s="135"/>
      <c r="V75" s="90"/>
      <c r="W75" s="87"/>
      <c r="X75" s="84"/>
      <c r="Y75" s="91"/>
      <c r="Z75" s="92"/>
      <c r="AA75" s="92"/>
      <c r="AB75" s="93"/>
      <c r="AC75" s="91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92"/>
      <c r="AO75" s="92"/>
      <c r="AP75" s="92"/>
      <c r="AQ75" s="92"/>
      <c r="AR75" s="92"/>
      <c r="AS75" s="92"/>
      <c r="AT75" s="92"/>
      <c r="AU75" s="263" t="s">
        <v>41</v>
      </c>
      <c r="AV75" s="93"/>
      <c r="AX75" s="17"/>
      <c r="AY75" s="34"/>
      <c r="AZ75" s="17"/>
      <c r="BA75" s="35"/>
      <c r="BB75" s="35"/>
    </row>
    <row r="76" spans="1:54" s="15" customFormat="1" ht="20.100000000000001" customHeight="1" x14ac:dyDescent="0.25">
      <c r="A76" s="101" t="s">
        <v>360</v>
      </c>
      <c r="B76" s="245"/>
      <c r="C76" s="334" t="s">
        <v>728</v>
      </c>
      <c r="D76" s="105" t="s">
        <v>300</v>
      </c>
      <c r="E76" s="106"/>
      <c r="F76" s="106" t="s">
        <v>256</v>
      </c>
      <c r="G76" s="106" t="s">
        <v>34</v>
      </c>
      <c r="H76" s="106">
        <v>6</v>
      </c>
      <c r="I76" s="106">
        <v>2</v>
      </c>
      <c r="J76" s="107" t="s">
        <v>422</v>
      </c>
      <c r="K76" s="108">
        <v>0.25</v>
      </c>
      <c r="L76" s="107"/>
      <c r="M76" s="108"/>
      <c r="N76" s="109"/>
      <c r="O76" s="109"/>
      <c r="P76" s="110" t="s">
        <v>41</v>
      </c>
      <c r="Q76" s="134" t="s">
        <v>82</v>
      </c>
      <c r="R76" s="107"/>
      <c r="S76" s="136"/>
      <c r="T76" s="107"/>
      <c r="U76" s="136"/>
      <c r="V76" s="112"/>
      <c r="W76" s="109"/>
      <c r="X76" s="113" t="s">
        <v>41</v>
      </c>
      <c r="Y76" s="114"/>
      <c r="Z76" s="116"/>
      <c r="AA76" s="116"/>
      <c r="AB76" s="115">
        <v>60</v>
      </c>
      <c r="AC76" s="114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16"/>
      <c r="AO76" s="116"/>
      <c r="AP76" s="116" t="s">
        <v>34</v>
      </c>
      <c r="AQ76" s="116"/>
      <c r="AR76" s="116"/>
      <c r="AS76" s="116"/>
      <c r="AT76" s="116"/>
      <c r="AU76" s="260"/>
      <c r="AV76" s="115"/>
      <c r="AX76" s="17">
        <f>SUM(Y76:AB76)</f>
        <v>60</v>
      </c>
      <c r="AY76" s="34">
        <f>AX76/H76</f>
        <v>10</v>
      </c>
      <c r="AZ76" s="17"/>
      <c r="BA76" s="35">
        <f>K76+K77+K78+K79+M76</f>
        <v>1</v>
      </c>
      <c r="BB76" s="35"/>
    </row>
    <row r="77" spans="1:54" s="15" customFormat="1" ht="20.100000000000001" customHeight="1" x14ac:dyDescent="0.25">
      <c r="A77" s="102"/>
      <c r="B77" s="246"/>
      <c r="C77" s="234"/>
      <c r="D77" s="70"/>
      <c r="E77" s="71"/>
      <c r="F77" s="71"/>
      <c r="G77" s="71"/>
      <c r="H77" s="71"/>
      <c r="I77" s="71"/>
      <c r="J77" s="73" t="s">
        <v>422</v>
      </c>
      <c r="K77" s="74">
        <v>0.25</v>
      </c>
      <c r="L77" s="73"/>
      <c r="M77" s="74"/>
      <c r="N77" s="75"/>
      <c r="O77" s="75"/>
      <c r="P77" s="16"/>
      <c r="Q77" s="76"/>
      <c r="R77" s="73"/>
      <c r="S77" s="138"/>
      <c r="T77" s="73"/>
      <c r="U77" s="138"/>
      <c r="V77" s="77"/>
      <c r="W77" s="75"/>
      <c r="X77" s="72"/>
      <c r="Y77" s="78"/>
      <c r="Z77" s="79"/>
      <c r="AA77" s="79"/>
      <c r="AB77" s="80"/>
      <c r="AC77" s="78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79"/>
      <c r="AO77" s="79"/>
      <c r="AP77" s="79" t="s">
        <v>34</v>
      </c>
      <c r="AQ77" s="79"/>
      <c r="AR77" s="79"/>
      <c r="AS77" s="79"/>
      <c r="AT77" s="79"/>
      <c r="AU77" s="139"/>
      <c r="AV77" s="80"/>
      <c r="AX77" s="17"/>
      <c r="AY77" s="34"/>
      <c r="AZ77" s="17"/>
      <c r="BA77" s="35"/>
      <c r="BB77" s="35"/>
    </row>
    <row r="78" spans="1:54" s="15" customFormat="1" ht="20.100000000000001" customHeight="1" x14ac:dyDescent="0.25">
      <c r="A78" s="102"/>
      <c r="B78" s="246"/>
      <c r="C78" s="234"/>
      <c r="D78" s="70"/>
      <c r="E78" s="71"/>
      <c r="F78" s="71"/>
      <c r="G78" s="71"/>
      <c r="H78" s="71"/>
      <c r="I78" s="71"/>
      <c r="J78" s="73" t="s">
        <v>422</v>
      </c>
      <c r="K78" s="74">
        <v>0.25</v>
      </c>
      <c r="L78" s="73"/>
      <c r="M78" s="74"/>
      <c r="N78" s="75"/>
      <c r="O78" s="75"/>
      <c r="P78" s="16"/>
      <c r="Q78" s="76"/>
      <c r="R78" s="73"/>
      <c r="S78" s="138"/>
      <c r="T78" s="73"/>
      <c r="U78" s="138"/>
      <c r="V78" s="77"/>
      <c r="W78" s="75"/>
      <c r="X78" s="72"/>
      <c r="Y78" s="78"/>
      <c r="Z78" s="79"/>
      <c r="AA78" s="79"/>
      <c r="AB78" s="80"/>
      <c r="AC78" s="78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79"/>
      <c r="AO78" s="79"/>
      <c r="AP78" s="79" t="s">
        <v>34</v>
      </c>
      <c r="AQ78" s="79"/>
      <c r="AR78" s="79"/>
      <c r="AS78" s="79"/>
      <c r="AT78" s="79"/>
      <c r="AU78" s="139"/>
      <c r="AV78" s="80"/>
      <c r="AX78" s="17"/>
      <c r="AY78" s="34"/>
      <c r="AZ78" s="17"/>
      <c r="BA78" s="35"/>
      <c r="BB78" s="35"/>
    </row>
    <row r="79" spans="1:54" s="15" customFormat="1" ht="20.100000000000001" customHeight="1" x14ac:dyDescent="0.25">
      <c r="A79" s="156"/>
      <c r="B79" s="225"/>
      <c r="C79" s="161"/>
      <c r="D79" s="82"/>
      <c r="E79" s="83"/>
      <c r="F79" s="83"/>
      <c r="G79" s="83"/>
      <c r="H79" s="83"/>
      <c r="I79" s="83"/>
      <c r="J79" s="85" t="s">
        <v>422</v>
      </c>
      <c r="K79" s="86">
        <v>0.25</v>
      </c>
      <c r="L79" s="85"/>
      <c r="M79" s="86"/>
      <c r="N79" s="87"/>
      <c r="O79" s="87"/>
      <c r="P79" s="88"/>
      <c r="Q79" s="89"/>
      <c r="R79" s="85"/>
      <c r="S79" s="135"/>
      <c r="T79" s="85"/>
      <c r="U79" s="135"/>
      <c r="V79" s="90"/>
      <c r="W79" s="87"/>
      <c r="X79" s="84"/>
      <c r="Y79" s="91"/>
      <c r="Z79" s="92"/>
      <c r="AA79" s="92"/>
      <c r="AB79" s="93"/>
      <c r="AC79" s="91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92"/>
      <c r="AO79" s="92"/>
      <c r="AP79" s="92" t="s">
        <v>34</v>
      </c>
      <c r="AQ79" s="92"/>
      <c r="AR79" s="92"/>
      <c r="AS79" s="92"/>
      <c r="AT79" s="92"/>
      <c r="AU79" s="263"/>
      <c r="AV79" s="93"/>
      <c r="AX79" s="17"/>
      <c r="AY79" s="34"/>
      <c r="AZ79" s="17"/>
      <c r="BA79" s="35"/>
      <c r="BB79" s="35"/>
    </row>
    <row r="80" spans="1:54" s="15" customFormat="1" ht="20.100000000000001" customHeight="1" x14ac:dyDescent="0.25">
      <c r="A80" s="101" t="s">
        <v>377</v>
      </c>
      <c r="B80" s="245"/>
      <c r="C80" s="334" t="s">
        <v>728</v>
      </c>
      <c r="D80" s="105" t="s">
        <v>504</v>
      </c>
      <c r="E80" s="106"/>
      <c r="F80" s="106" t="s">
        <v>703</v>
      </c>
      <c r="G80" s="106" t="s">
        <v>41</v>
      </c>
      <c r="H80" s="106">
        <v>6</v>
      </c>
      <c r="I80" s="106">
        <v>2</v>
      </c>
      <c r="J80" s="107" t="s">
        <v>422</v>
      </c>
      <c r="K80" s="108">
        <v>0.1</v>
      </c>
      <c r="L80" s="107" t="s">
        <v>733</v>
      </c>
      <c r="M80" s="108">
        <v>0.5</v>
      </c>
      <c r="N80" s="109"/>
      <c r="O80" s="109"/>
      <c r="P80" s="110" t="s">
        <v>41</v>
      </c>
      <c r="Q80" s="134" t="s">
        <v>9</v>
      </c>
      <c r="R80" s="107" t="s">
        <v>82</v>
      </c>
      <c r="S80" s="136">
        <v>0.1</v>
      </c>
      <c r="T80" s="107" t="s">
        <v>745</v>
      </c>
      <c r="U80" s="136">
        <v>0.5</v>
      </c>
      <c r="V80" s="112"/>
      <c r="W80" s="109"/>
      <c r="X80" s="113" t="s">
        <v>41</v>
      </c>
      <c r="Y80" s="114">
        <v>12</v>
      </c>
      <c r="Z80" s="116"/>
      <c r="AA80" s="116">
        <v>6</v>
      </c>
      <c r="AB80" s="115">
        <v>30</v>
      </c>
      <c r="AC80" s="114"/>
      <c r="AD80" s="132"/>
      <c r="AE80" s="132"/>
      <c r="AF80" s="132"/>
      <c r="AG80" s="132"/>
      <c r="AH80" s="132"/>
      <c r="AI80" s="132"/>
      <c r="AJ80" s="132" t="s">
        <v>41</v>
      </c>
      <c r="AK80" s="132"/>
      <c r="AL80" s="132"/>
      <c r="AM80" s="132"/>
      <c r="AN80" s="116"/>
      <c r="AO80" s="116"/>
      <c r="AP80" s="116"/>
      <c r="AQ80" s="116"/>
      <c r="AR80" s="116"/>
      <c r="AS80" s="116"/>
      <c r="AT80" s="116"/>
      <c r="AU80" s="260"/>
      <c r="AV80" s="115"/>
      <c r="AX80" s="17">
        <f>SUM(Y80:AB80)</f>
        <v>48</v>
      </c>
      <c r="AY80" s="34">
        <f>AX80/H80</f>
        <v>8</v>
      </c>
      <c r="AZ80" s="17"/>
      <c r="BA80" s="35">
        <f>K80+K81+M80</f>
        <v>1</v>
      </c>
      <c r="BB80" s="35">
        <f>S80+S81+U80</f>
        <v>1</v>
      </c>
    </row>
    <row r="81" spans="1:54" s="15" customFormat="1" ht="20.100000000000001" customHeight="1" x14ac:dyDescent="0.25">
      <c r="A81" s="156"/>
      <c r="B81" s="225"/>
      <c r="C81" s="161"/>
      <c r="D81" s="70"/>
      <c r="E81" s="71"/>
      <c r="F81" s="71"/>
      <c r="G81" s="71"/>
      <c r="H81" s="71"/>
      <c r="I81" s="71"/>
      <c r="J81" s="85" t="s">
        <v>8</v>
      </c>
      <c r="K81" s="74">
        <v>0.4</v>
      </c>
      <c r="L81" s="73"/>
      <c r="M81" s="74"/>
      <c r="N81" s="75"/>
      <c r="O81" s="75"/>
      <c r="P81" s="16"/>
      <c r="Q81" s="76"/>
      <c r="R81" s="73" t="s">
        <v>82</v>
      </c>
      <c r="S81" s="138">
        <v>0.4</v>
      </c>
      <c r="T81" s="73"/>
      <c r="U81" s="138"/>
      <c r="V81" s="77"/>
      <c r="W81" s="75"/>
      <c r="X81" s="72"/>
      <c r="Y81" s="78"/>
      <c r="Z81" s="79"/>
      <c r="AA81" s="79"/>
      <c r="AB81" s="80"/>
      <c r="AC81" s="78"/>
      <c r="AD81" s="131"/>
      <c r="AE81" s="131"/>
      <c r="AF81" s="131"/>
      <c r="AG81" s="131"/>
      <c r="AH81" s="131"/>
      <c r="AI81" s="131"/>
      <c r="AJ81" s="131" t="s">
        <v>41</v>
      </c>
      <c r="AK81" s="131"/>
      <c r="AL81" s="131"/>
      <c r="AM81" s="131"/>
      <c r="AN81" s="79"/>
      <c r="AO81" s="79"/>
      <c r="AP81" s="79"/>
      <c r="AQ81" s="79"/>
      <c r="AR81" s="79"/>
      <c r="AS81" s="79"/>
      <c r="AT81" s="79"/>
      <c r="AU81" s="139"/>
      <c r="AV81" s="80"/>
      <c r="AX81" s="17"/>
      <c r="AY81" s="34"/>
      <c r="AZ81" s="17"/>
      <c r="BA81" s="35"/>
      <c r="BB81" s="35"/>
    </row>
    <row r="82" spans="1:54" s="15" customFormat="1" ht="20.100000000000001" customHeight="1" x14ac:dyDescent="0.25">
      <c r="A82" s="101" t="s">
        <v>397</v>
      </c>
      <c r="B82" s="245"/>
      <c r="C82" s="104" t="s">
        <v>728</v>
      </c>
      <c r="D82" s="105" t="s">
        <v>301</v>
      </c>
      <c r="E82" s="106" t="s">
        <v>899</v>
      </c>
      <c r="F82" s="106" t="s">
        <v>257</v>
      </c>
      <c r="G82" s="113" t="s">
        <v>49</v>
      </c>
      <c r="H82" s="106">
        <v>6</v>
      </c>
      <c r="I82" s="106">
        <v>2</v>
      </c>
      <c r="J82" s="107" t="s">
        <v>148</v>
      </c>
      <c r="K82" s="136">
        <v>0.25</v>
      </c>
      <c r="L82" s="107" t="s">
        <v>733</v>
      </c>
      <c r="M82" s="108">
        <v>0.5</v>
      </c>
      <c r="N82" s="109"/>
      <c r="O82" s="109"/>
      <c r="P82" s="110" t="s">
        <v>41</v>
      </c>
      <c r="Q82" s="134" t="s">
        <v>9</v>
      </c>
      <c r="R82" s="107" t="s">
        <v>82</v>
      </c>
      <c r="S82" s="136">
        <v>0.25</v>
      </c>
      <c r="T82" s="107" t="s">
        <v>733</v>
      </c>
      <c r="U82" s="136">
        <v>0.5</v>
      </c>
      <c r="V82" s="112"/>
      <c r="W82" s="109"/>
      <c r="X82" s="113" t="s">
        <v>41</v>
      </c>
      <c r="Y82" s="114">
        <v>18</v>
      </c>
      <c r="Z82" s="116"/>
      <c r="AA82" s="116">
        <v>18</v>
      </c>
      <c r="AB82" s="115">
        <v>18</v>
      </c>
      <c r="AC82" s="114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16"/>
      <c r="AO82" s="116"/>
      <c r="AP82" s="116"/>
      <c r="AQ82" s="116"/>
      <c r="AR82" s="116"/>
      <c r="AS82" s="116" t="s">
        <v>34</v>
      </c>
      <c r="AT82" s="116" t="s">
        <v>34</v>
      </c>
      <c r="AU82" s="260" t="s">
        <v>34</v>
      </c>
      <c r="AV82" s="115" t="s">
        <v>41</v>
      </c>
      <c r="AX82" s="17">
        <f>SUM(Y82:AB82)</f>
        <v>54</v>
      </c>
      <c r="AY82" s="34">
        <f>AX82/H82</f>
        <v>9</v>
      </c>
      <c r="AZ82" s="17"/>
      <c r="BA82" s="35">
        <f>K82+K83+M82</f>
        <v>1</v>
      </c>
      <c r="BB82" s="35">
        <f>S82+S83+U82</f>
        <v>1</v>
      </c>
    </row>
    <row r="83" spans="1:54" s="15" customFormat="1" ht="20.100000000000001" customHeight="1" x14ac:dyDescent="0.25">
      <c r="A83" s="158"/>
      <c r="B83" s="241"/>
      <c r="C83" s="81"/>
      <c r="D83" s="82"/>
      <c r="E83" s="83"/>
      <c r="F83" s="83"/>
      <c r="G83" s="83"/>
      <c r="H83" s="83"/>
      <c r="I83" s="83"/>
      <c r="J83" s="85" t="s">
        <v>79</v>
      </c>
      <c r="K83" s="135">
        <v>0.25</v>
      </c>
      <c r="L83" s="85"/>
      <c r="M83" s="86"/>
      <c r="N83" s="87"/>
      <c r="O83" s="87"/>
      <c r="P83" s="88"/>
      <c r="Q83" s="89"/>
      <c r="R83" s="85" t="s">
        <v>82</v>
      </c>
      <c r="S83" s="135">
        <v>0.25</v>
      </c>
      <c r="T83" s="85"/>
      <c r="U83" s="135"/>
      <c r="V83" s="90"/>
      <c r="W83" s="87"/>
      <c r="X83" s="84"/>
      <c r="Y83" s="91"/>
      <c r="Z83" s="92"/>
      <c r="AA83" s="92"/>
      <c r="AB83" s="93"/>
      <c r="AC83" s="91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92"/>
      <c r="AO83" s="92"/>
      <c r="AP83" s="92"/>
      <c r="AQ83" s="92"/>
      <c r="AR83" s="92"/>
      <c r="AS83" s="92" t="s">
        <v>34</v>
      </c>
      <c r="AT83" s="92" t="s">
        <v>34</v>
      </c>
      <c r="AU83" s="263" t="s">
        <v>34</v>
      </c>
      <c r="AV83" s="93" t="s">
        <v>41</v>
      </c>
      <c r="AX83" s="17"/>
      <c r="AY83" s="34"/>
      <c r="AZ83" s="17"/>
      <c r="BA83" s="35"/>
      <c r="BB83" s="35"/>
    </row>
    <row r="84" spans="1:54" s="15" customFormat="1" ht="20.100000000000001" customHeight="1" x14ac:dyDescent="0.25">
      <c r="A84" s="101" t="s">
        <v>398</v>
      </c>
      <c r="B84" s="245"/>
      <c r="C84" s="104" t="s">
        <v>728</v>
      </c>
      <c r="D84" s="105" t="s">
        <v>302</v>
      </c>
      <c r="E84" s="106" t="s">
        <v>629</v>
      </c>
      <c r="F84" s="106" t="s">
        <v>258</v>
      </c>
      <c r="G84" s="113" t="s">
        <v>41</v>
      </c>
      <c r="H84" s="106">
        <v>6</v>
      </c>
      <c r="I84" s="134">
        <v>2</v>
      </c>
      <c r="J84" s="107" t="s">
        <v>737</v>
      </c>
      <c r="K84" s="108">
        <v>0.4</v>
      </c>
      <c r="L84" s="107" t="s">
        <v>733</v>
      </c>
      <c r="M84" s="108">
        <v>0.4</v>
      </c>
      <c r="N84" s="109"/>
      <c r="O84" s="109"/>
      <c r="P84" s="110" t="s">
        <v>41</v>
      </c>
      <c r="Q84" s="134" t="s">
        <v>9</v>
      </c>
      <c r="R84" s="107" t="s">
        <v>82</v>
      </c>
      <c r="S84" s="136">
        <v>0.4</v>
      </c>
      <c r="T84" s="107" t="s">
        <v>733</v>
      </c>
      <c r="U84" s="136">
        <v>0.4</v>
      </c>
      <c r="V84" s="112"/>
      <c r="W84" s="109"/>
      <c r="X84" s="113" t="s">
        <v>41</v>
      </c>
      <c r="Y84" s="114">
        <v>18</v>
      </c>
      <c r="Z84" s="116"/>
      <c r="AA84" s="116">
        <v>36</v>
      </c>
      <c r="AB84" s="115"/>
      <c r="AC84" s="114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16"/>
      <c r="AO84" s="116"/>
      <c r="AP84" s="116"/>
      <c r="AQ84" s="116"/>
      <c r="AR84" s="116" t="s">
        <v>41</v>
      </c>
      <c r="AS84" s="116" t="s">
        <v>41</v>
      </c>
      <c r="AT84" s="116"/>
      <c r="AU84" s="260" t="s">
        <v>41</v>
      </c>
      <c r="AV84" s="115"/>
      <c r="AX84" s="17">
        <f>SUM(Y84:AB84)</f>
        <v>54</v>
      </c>
      <c r="AY84" s="34">
        <f>AX84/H84</f>
        <v>9</v>
      </c>
      <c r="AZ84" s="17"/>
      <c r="BA84" s="35">
        <f>K84+K85+M84</f>
        <v>1</v>
      </c>
      <c r="BB84" s="35">
        <f>S84+S85+U84</f>
        <v>1</v>
      </c>
    </row>
    <row r="85" spans="1:54" s="15" customFormat="1" ht="20.100000000000001" customHeight="1" x14ac:dyDescent="0.25">
      <c r="A85" s="156"/>
      <c r="B85" s="225"/>
      <c r="C85" s="161"/>
      <c r="D85" s="82"/>
      <c r="E85" s="83"/>
      <c r="F85" s="83"/>
      <c r="G85" s="84"/>
      <c r="H85" s="83"/>
      <c r="I85" s="83"/>
      <c r="J85" s="85" t="s">
        <v>79</v>
      </c>
      <c r="K85" s="86">
        <v>0.2</v>
      </c>
      <c r="L85" s="85"/>
      <c r="M85" s="86"/>
      <c r="N85" s="87"/>
      <c r="O85" s="87"/>
      <c r="P85" s="88"/>
      <c r="Q85" s="89"/>
      <c r="R85" s="85" t="s">
        <v>82</v>
      </c>
      <c r="S85" s="135">
        <v>0.2</v>
      </c>
      <c r="T85" s="85"/>
      <c r="U85" s="135"/>
      <c r="V85" s="90"/>
      <c r="W85" s="87"/>
      <c r="X85" s="84"/>
      <c r="Y85" s="91"/>
      <c r="Z85" s="92"/>
      <c r="AA85" s="92"/>
      <c r="AB85" s="93"/>
      <c r="AC85" s="91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92"/>
      <c r="AO85" s="92"/>
      <c r="AP85" s="92"/>
      <c r="AQ85" s="92"/>
      <c r="AR85" s="92" t="s">
        <v>41</v>
      </c>
      <c r="AS85" s="92" t="s">
        <v>41</v>
      </c>
      <c r="AT85" s="92"/>
      <c r="AU85" s="263" t="s">
        <v>41</v>
      </c>
      <c r="AV85" s="93"/>
      <c r="AX85" s="17"/>
      <c r="AY85" s="34"/>
      <c r="AZ85" s="17"/>
      <c r="BA85" s="35"/>
      <c r="BB85" s="35"/>
    </row>
    <row r="86" spans="1:54" s="15" customFormat="1" ht="20.100000000000001" customHeight="1" x14ac:dyDescent="0.25">
      <c r="A86" s="101" t="s">
        <v>844</v>
      </c>
      <c r="B86" s="245"/>
      <c r="C86" s="104" t="s">
        <v>728</v>
      </c>
      <c r="D86" s="105" t="s">
        <v>303</v>
      </c>
      <c r="E86" s="106"/>
      <c r="F86" s="106" t="s">
        <v>259</v>
      </c>
      <c r="G86" s="113" t="s">
        <v>34</v>
      </c>
      <c r="H86" s="106">
        <v>6</v>
      </c>
      <c r="I86" s="106">
        <v>2</v>
      </c>
      <c r="J86" s="107" t="s">
        <v>738</v>
      </c>
      <c r="K86" s="108">
        <v>0.25</v>
      </c>
      <c r="L86" s="107" t="s">
        <v>733</v>
      </c>
      <c r="M86" s="108">
        <v>0.5</v>
      </c>
      <c r="N86" s="109"/>
      <c r="O86" s="109"/>
      <c r="P86" s="110" t="s">
        <v>41</v>
      </c>
      <c r="Q86" s="134" t="s">
        <v>9</v>
      </c>
      <c r="R86" s="107" t="s">
        <v>82</v>
      </c>
      <c r="S86" s="136">
        <v>0.25</v>
      </c>
      <c r="T86" s="107" t="s">
        <v>733</v>
      </c>
      <c r="U86" s="108">
        <v>0.5</v>
      </c>
      <c r="V86" s="112"/>
      <c r="W86" s="109"/>
      <c r="X86" s="113" t="s">
        <v>41</v>
      </c>
      <c r="Y86" s="114">
        <v>16.5</v>
      </c>
      <c r="Z86" s="116"/>
      <c r="AA86" s="116">
        <v>15</v>
      </c>
      <c r="AB86" s="113">
        <v>24</v>
      </c>
      <c r="AC86" s="114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16"/>
      <c r="AO86" s="116"/>
      <c r="AP86" s="116"/>
      <c r="AQ86" s="116"/>
      <c r="AR86" s="116"/>
      <c r="AS86" s="116"/>
      <c r="AT86" s="116"/>
      <c r="AU86" s="260" t="s">
        <v>34</v>
      </c>
      <c r="AV86" s="115"/>
      <c r="AX86" s="17">
        <f>SUM(Y86:AB86)</f>
        <v>55.5</v>
      </c>
      <c r="AY86" s="34">
        <f>AX86/H86</f>
        <v>9.25</v>
      </c>
      <c r="AZ86" s="17"/>
      <c r="BA86" s="35">
        <f>K86+K87+M86</f>
        <v>1</v>
      </c>
      <c r="BB86" s="35">
        <f>S86+S87+U86</f>
        <v>1</v>
      </c>
    </row>
    <row r="87" spans="1:54" s="15" customFormat="1" ht="20.100000000000001" customHeight="1" x14ac:dyDescent="0.25">
      <c r="A87" s="156"/>
      <c r="B87" s="225"/>
      <c r="C87" s="161"/>
      <c r="D87" s="82"/>
      <c r="E87" s="83"/>
      <c r="F87" s="83"/>
      <c r="G87" s="84"/>
      <c r="H87" s="83"/>
      <c r="I87" s="83"/>
      <c r="J87" s="85" t="s">
        <v>79</v>
      </c>
      <c r="K87" s="86">
        <v>0.25</v>
      </c>
      <c r="L87" s="85"/>
      <c r="M87" s="86"/>
      <c r="N87" s="87"/>
      <c r="O87" s="87"/>
      <c r="P87" s="88"/>
      <c r="Q87" s="89"/>
      <c r="R87" s="85" t="s">
        <v>82</v>
      </c>
      <c r="S87" s="145">
        <v>0.25</v>
      </c>
      <c r="T87" s="85"/>
      <c r="U87" s="86"/>
      <c r="V87" s="90"/>
      <c r="W87" s="87"/>
      <c r="X87" s="84"/>
      <c r="Y87" s="91"/>
      <c r="Z87" s="92"/>
      <c r="AA87" s="92"/>
      <c r="AB87" s="93"/>
      <c r="AC87" s="91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92"/>
      <c r="AO87" s="92"/>
      <c r="AP87" s="92"/>
      <c r="AQ87" s="92"/>
      <c r="AR87" s="92"/>
      <c r="AS87" s="92"/>
      <c r="AT87" s="92"/>
      <c r="AU87" s="263" t="s">
        <v>34</v>
      </c>
      <c r="AV87" s="93"/>
      <c r="AX87" s="17"/>
      <c r="AY87" s="34"/>
      <c r="AZ87" s="17"/>
      <c r="BA87" s="35"/>
      <c r="BB87" s="35"/>
    </row>
    <row r="88" spans="1:54" s="15" customFormat="1" ht="20.100000000000001" customHeight="1" x14ac:dyDescent="0.25">
      <c r="A88" s="101" t="s">
        <v>399</v>
      </c>
      <c r="B88" s="245"/>
      <c r="C88" s="104" t="s">
        <v>728</v>
      </c>
      <c r="D88" s="105" t="s">
        <v>304</v>
      </c>
      <c r="E88" s="106"/>
      <c r="F88" s="106" t="s">
        <v>260</v>
      </c>
      <c r="G88" s="113" t="s">
        <v>34</v>
      </c>
      <c r="H88" s="106">
        <v>3</v>
      </c>
      <c r="I88" s="106">
        <v>1</v>
      </c>
      <c r="J88" s="107" t="s">
        <v>422</v>
      </c>
      <c r="K88" s="108">
        <v>0.4</v>
      </c>
      <c r="L88" s="107" t="s">
        <v>733</v>
      </c>
      <c r="M88" s="108">
        <v>0.4</v>
      </c>
      <c r="N88" s="109"/>
      <c r="O88" s="109"/>
      <c r="P88" s="110" t="s">
        <v>41</v>
      </c>
      <c r="Q88" s="134" t="s">
        <v>9</v>
      </c>
      <c r="R88" s="107" t="s">
        <v>82</v>
      </c>
      <c r="S88" s="111">
        <v>0.4</v>
      </c>
      <c r="T88" s="107" t="s">
        <v>733</v>
      </c>
      <c r="U88" s="136">
        <v>0.4</v>
      </c>
      <c r="V88" s="112"/>
      <c r="W88" s="109"/>
      <c r="X88" s="113" t="s">
        <v>41</v>
      </c>
      <c r="Y88" s="114"/>
      <c r="Z88" s="116">
        <v>13.5</v>
      </c>
      <c r="AA88" s="116"/>
      <c r="AB88" s="115">
        <v>13.5</v>
      </c>
      <c r="AC88" s="114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16"/>
      <c r="AO88" s="116"/>
      <c r="AP88" s="116"/>
      <c r="AQ88" s="116"/>
      <c r="AR88" s="116"/>
      <c r="AS88" s="116"/>
      <c r="AT88" s="116"/>
      <c r="AU88" s="260" t="s">
        <v>34</v>
      </c>
      <c r="AV88" s="115"/>
      <c r="AX88" s="17">
        <f>SUM(Y88:AB88)</f>
        <v>27</v>
      </c>
      <c r="AY88" s="34">
        <f>AX88/H88</f>
        <v>9</v>
      </c>
      <c r="AZ88" s="17"/>
      <c r="BA88" s="35">
        <f>K88+K89+M88</f>
        <v>1</v>
      </c>
      <c r="BB88" s="35">
        <f>S88+S89+U88</f>
        <v>1</v>
      </c>
    </row>
    <row r="89" spans="1:54" s="15" customFormat="1" ht="20.100000000000001" customHeight="1" x14ac:dyDescent="0.25">
      <c r="A89" s="156"/>
      <c r="B89" s="225"/>
      <c r="C89" s="161"/>
      <c r="D89" s="70"/>
      <c r="E89" s="71"/>
      <c r="F89" s="71"/>
      <c r="G89" s="72"/>
      <c r="H89" s="71"/>
      <c r="I89" s="71"/>
      <c r="J89" s="73" t="s">
        <v>79</v>
      </c>
      <c r="K89" s="74">
        <v>0.2</v>
      </c>
      <c r="L89" s="73"/>
      <c r="M89" s="74"/>
      <c r="N89" s="75"/>
      <c r="O89" s="75"/>
      <c r="P89" s="16"/>
      <c r="Q89" s="76"/>
      <c r="R89" s="73" t="s">
        <v>82</v>
      </c>
      <c r="S89" s="137">
        <v>0.2</v>
      </c>
      <c r="T89" s="73"/>
      <c r="U89" s="138"/>
      <c r="V89" s="77"/>
      <c r="W89" s="75"/>
      <c r="X89" s="72"/>
      <c r="Y89" s="78"/>
      <c r="Z89" s="79"/>
      <c r="AA89" s="79"/>
      <c r="AB89" s="80"/>
      <c r="AC89" s="78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79"/>
      <c r="AO89" s="79"/>
      <c r="AP89" s="79"/>
      <c r="AQ89" s="79"/>
      <c r="AR89" s="79"/>
      <c r="AS89" s="79"/>
      <c r="AT89" s="79"/>
      <c r="AU89" s="139" t="s">
        <v>34</v>
      </c>
      <c r="AV89" s="80"/>
      <c r="AX89" s="17"/>
      <c r="AY89" s="34"/>
      <c r="AZ89" s="17"/>
      <c r="BA89" s="35"/>
      <c r="BB89" s="35"/>
    </row>
    <row r="90" spans="1:54" s="15" customFormat="1" ht="20.100000000000001" customHeight="1" x14ac:dyDescent="0.25">
      <c r="A90" s="101" t="s">
        <v>398</v>
      </c>
      <c r="B90" s="245"/>
      <c r="C90" s="104" t="s">
        <v>728</v>
      </c>
      <c r="D90" s="105" t="s">
        <v>305</v>
      </c>
      <c r="E90" s="106"/>
      <c r="F90" s="106" t="s">
        <v>261</v>
      </c>
      <c r="G90" s="113" t="s">
        <v>34</v>
      </c>
      <c r="H90" s="106">
        <v>6</v>
      </c>
      <c r="I90" s="106">
        <v>2</v>
      </c>
      <c r="J90" s="107" t="s">
        <v>737</v>
      </c>
      <c r="K90" s="108">
        <v>0.4</v>
      </c>
      <c r="L90" s="107" t="s">
        <v>733</v>
      </c>
      <c r="M90" s="108">
        <v>0.4</v>
      </c>
      <c r="N90" s="109"/>
      <c r="O90" s="109"/>
      <c r="P90" s="110" t="s">
        <v>41</v>
      </c>
      <c r="Q90" s="134" t="s">
        <v>9</v>
      </c>
      <c r="R90" s="107" t="s">
        <v>82</v>
      </c>
      <c r="S90" s="111">
        <v>0.4</v>
      </c>
      <c r="T90" s="107" t="s">
        <v>733</v>
      </c>
      <c r="U90" s="136">
        <v>0.4</v>
      </c>
      <c r="V90" s="112"/>
      <c r="W90" s="109"/>
      <c r="X90" s="113" t="s">
        <v>41</v>
      </c>
      <c r="Y90" s="114">
        <v>18</v>
      </c>
      <c r="Z90" s="116"/>
      <c r="AA90" s="116">
        <v>36</v>
      </c>
      <c r="AB90" s="115"/>
      <c r="AC90" s="114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16"/>
      <c r="AO90" s="116"/>
      <c r="AP90" s="116"/>
      <c r="AQ90" s="116"/>
      <c r="AR90" s="116"/>
      <c r="AS90" s="116"/>
      <c r="AT90" s="116" t="s">
        <v>34</v>
      </c>
      <c r="AU90" s="260"/>
      <c r="AV90" s="115"/>
      <c r="AX90" s="17">
        <f>SUM(Y90:AB90)</f>
        <v>54</v>
      </c>
      <c r="AY90" s="34">
        <f>AX90/H90</f>
        <v>9</v>
      </c>
      <c r="AZ90" s="17"/>
      <c r="BA90" s="35">
        <f>K90+K91+M90</f>
        <v>1</v>
      </c>
      <c r="BB90" s="35">
        <f>S90+S91+U90</f>
        <v>1</v>
      </c>
    </row>
    <row r="91" spans="1:54" s="15" customFormat="1" ht="20.100000000000001" customHeight="1" x14ac:dyDescent="0.25">
      <c r="A91" s="156"/>
      <c r="B91" s="225"/>
      <c r="C91" s="81"/>
      <c r="D91" s="82"/>
      <c r="E91" s="83"/>
      <c r="F91" s="83"/>
      <c r="G91" s="84"/>
      <c r="H91" s="83"/>
      <c r="I91" s="83"/>
      <c r="J91" s="85" t="s">
        <v>11</v>
      </c>
      <c r="K91" s="86">
        <v>0.2</v>
      </c>
      <c r="L91" s="85"/>
      <c r="M91" s="86"/>
      <c r="N91" s="87"/>
      <c r="O91" s="87"/>
      <c r="P91" s="88"/>
      <c r="Q91" s="89"/>
      <c r="R91" s="85" t="s">
        <v>82</v>
      </c>
      <c r="S91" s="145">
        <v>0.2</v>
      </c>
      <c r="T91" s="85"/>
      <c r="U91" s="135"/>
      <c r="V91" s="90"/>
      <c r="W91" s="87"/>
      <c r="X91" s="84"/>
      <c r="Y91" s="91"/>
      <c r="Z91" s="92"/>
      <c r="AA91" s="92"/>
      <c r="AB91" s="93"/>
      <c r="AC91" s="91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92"/>
      <c r="AO91" s="92"/>
      <c r="AP91" s="92"/>
      <c r="AQ91" s="92"/>
      <c r="AR91" s="92"/>
      <c r="AS91" s="92"/>
      <c r="AT91" s="92" t="s">
        <v>34</v>
      </c>
      <c r="AU91" s="263"/>
      <c r="AV91" s="93"/>
      <c r="AX91" s="17"/>
      <c r="AY91" s="34"/>
      <c r="AZ91" s="17"/>
      <c r="BA91" s="35"/>
      <c r="BB91" s="35"/>
    </row>
    <row r="92" spans="1:54" s="15" customFormat="1" ht="20.100000000000001" customHeight="1" x14ac:dyDescent="0.25">
      <c r="A92" s="101" t="s">
        <v>335</v>
      </c>
      <c r="B92" s="245"/>
      <c r="C92" s="104" t="s">
        <v>728</v>
      </c>
      <c r="D92" s="105" t="s">
        <v>306</v>
      </c>
      <c r="E92" s="106" t="s">
        <v>900</v>
      </c>
      <c r="F92" s="106" t="s">
        <v>262</v>
      </c>
      <c r="G92" s="113" t="s">
        <v>49</v>
      </c>
      <c r="H92" s="106">
        <v>3</v>
      </c>
      <c r="I92" s="106">
        <v>1</v>
      </c>
      <c r="J92" s="336" t="s">
        <v>79</v>
      </c>
      <c r="K92" s="337">
        <v>0.4</v>
      </c>
      <c r="L92" s="338"/>
      <c r="M92" s="208"/>
      <c r="N92" s="339"/>
      <c r="O92" s="339"/>
      <c r="P92" s="340" t="s">
        <v>41</v>
      </c>
      <c r="Q92" s="134" t="s">
        <v>9</v>
      </c>
      <c r="R92" s="336" t="s">
        <v>9</v>
      </c>
      <c r="S92" s="341"/>
      <c r="T92" s="107" t="s">
        <v>733</v>
      </c>
      <c r="U92" s="342">
        <v>0.4</v>
      </c>
      <c r="V92" s="112"/>
      <c r="W92" s="109"/>
      <c r="X92" s="113" t="s">
        <v>41</v>
      </c>
      <c r="Y92" s="114"/>
      <c r="Z92" s="116">
        <v>12</v>
      </c>
      <c r="AA92" s="116"/>
      <c r="AB92" s="115">
        <v>18</v>
      </c>
      <c r="AC92" s="114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16"/>
      <c r="AO92" s="116"/>
      <c r="AP92" s="116"/>
      <c r="AQ92" s="116"/>
      <c r="AR92" s="116"/>
      <c r="AS92" s="116" t="s">
        <v>34</v>
      </c>
      <c r="AT92" s="116" t="s">
        <v>34</v>
      </c>
      <c r="AU92" s="260"/>
      <c r="AV92" s="115" t="s">
        <v>41</v>
      </c>
      <c r="AX92" s="17">
        <f>SUM(Y92:AB92)</f>
        <v>30</v>
      </c>
      <c r="AY92" s="34">
        <f>AX92/H92</f>
        <v>10</v>
      </c>
      <c r="AZ92" s="17"/>
      <c r="BA92" s="35">
        <f>K92+K93+K94+M92</f>
        <v>1</v>
      </c>
      <c r="BB92" s="35">
        <f>S92+S93+S94+U92</f>
        <v>1</v>
      </c>
    </row>
    <row r="93" spans="1:54" s="15" customFormat="1" ht="20.100000000000001" customHeight="1" x14ac:dyDescent="0.25">
      <c r="A93" s="102"/>
      <c r="B93" s="246"/>
      <c r="C93" s="234"/>
      <c r="D93" s="70"/>
      <c r="E93" s="71"/>
      <c r="F93" s="71"/>
      <c r="G93" s="72"/>
      <c r="H93" s="71"/>
      <c r="I93" s="71"/>
      <c r="J93" s="343" t="s">
        <v>739</v>
      </c>
      <c r="K93" s="344">
        <v>0.5</v>
      </c>
      <c r="L93" s="345"/>
      <c r="M93" s="324"/>
      <c r="N93" s="319"/>
      <c r="O93" s="319"/>
      <c r="P93" s="323"/>
      <c r="Q93" s="318"/>
      <c r="R93" s="343" t="s">
        <v>82</v>
      </c>
      <c r="S93" s="346">
        <v>0.5</v>
      </c>
      <c r="T93" s="345"/>
      <c r="U93" s="347"/>
      <c r="V93" s="77"/>
      <c r="W93" s="75"/>
      <c r="X93" s="72"/>
      <c r="Y93" s="78"/>
      <c r="Z93" s="79"/>
      <c r="AA93" s="79"/>
      <c r="AB93" s="80"/>
      <c r="AC93" s="78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79"/>
      <c r="AO93" s="79"/>
      <c r="AP93" s="79"/>
      <c r="AQ93" s="79"/>
      <c r="AR93" s="79"/>
      <c r="AS93" s="79" t="s">
        <v>34</v>
      </c>
      <c r="AT93" s="79" t="s">
        <v>34</v>
      </c>
      <c r="AU93" s="139"/>
      <c r="AV93" s="80" t="s">
        <v>41</v>
      </c>
      <c r="AX93" s="17"/>
      <c r="AY93" s="34"/>
      <c r="AZ93" s="17"/>
      <c r="BA93" s="35"/>
      <c r="BB93" s="35"/>
    </row>
    <row r="94" spans="1:54" s="15" customFormat="1" ht="20.100000000000001" customHeight="1" x14ac:dyDescent="0.25">
      <c r="A94" s="103"/>
      <c r="B94" s="262"/>
      <c r="C94" s="232"/>
      <c r="D94" s="82"/>
      <c r="E94" s="83"/>
      <c r="F94" s="83"/>
      <c r="G94" s="84"/>
      <c r="H94" s="83"/>
      <c r="I94" s="83"/>
      <c r="J94" s="348" t="s">
        <v>740</v>
      </c>
      <c r="K94" s="349">
        <v>0.1</v>
      </c>
      <c r="L94" s="350"/>
      <c r="M94" s="206"/>
      <c r="N94" s="351"/>
      <c r="O94" s="351"/>
      <c r="P94" s="352"/>
      <c r="Q94" s="353"/>
      <c r="R94" s="348" t="s">
        <v>82</v>
      </c>
      <c r="S94" s="354">
        <v>0.1</v>
      </c>
      <c r="T94" s="350"/>
      <c r="U94" s="355"/>
      <c r="V94" s="90"/>
      <c r="W94" s="87"/>
      <c r="X94" s="84"/>
      <c r="Y94" s="91"/>
      <c r="Z94" s="92"/>
      <c r="AA94" s="92"/>
      <c r="AB94" s="93"/>
      <c r="AC94" s="91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92"/>
      <c r="AO94" s="92"/>
      <c r="AP94" s="92"/>
      <c r="AQ94" s="92"/>
      <c r="AR94" s="92"/>
      <c r="AS94" s="92" t="s">
        <v>34</v>
      </c>
      <c r="AT94" s="92" t="s">
        <v>34</v>
      </c>
      <c r="AU94" s="263"/>
      <c r="AV94" s="93" t="s">
        <v>41</v>
      </c>
      <c r="AX94" s="17"/>
      <c r="AY94" s="34"/>
      <c r="AZ94" s="17"/>
      <c r="BA94" s="35"/>
      <c r="BB94" s="35"/>
    </row>
    <row r="95" spans="1:54" s="15" customFormat="1" ht="20.100000000000001" customHeight="1" x14ac:dyDescent="0.25">
      <c r="A95" s="101"/>
      <c r="B95" s="245"/>
      <c r="C95" s="104" t="s">
        <v>728</v>
      </c>
      <c r="D95" s="105" t="s">
        <v>307</v>
      </c>
      <c r="E95" s="106" t="s">
        <v>901</v>
      </c>
      <c r="F95" s="106" t="s">
        <v>263</v>
      </c>
      <c r="G95" s="113" t="s">
        <v>49</v>
      </c>
      <c r="H95" s="106">
        <v>6</v>
      </c>
      <c r="I95" s="106">
        <v>2</v>
      </c>
      <c r="J95" s="107" t="s">
        <v>79</v>
      </c>
      <c r="K95" s="108">
        <v>0.25</v>
      </c>
      <c r="L95" s="107" t="s">
        <v>733</v>
      </c>
      <c r="M95" s="108">
        <v>0.5</v>
      </c>
      <c r="N95" s="109">
        <v>0</v>
      </c>
      <c r="O95" s="109">
        <v>1</v>
      </c>
      <c r="P95" s="110"/>
      <c r="Q95" s="134" t="s">
        <v>9</v>
      </c>
      <c r="R95" s="107" t="s">
        <v>82</v>
      </c>
      <c r="S95" s="111">
        <v>0.25</v>
      </c>
      <c r="T95" s="107" t="s">
        <v>733</v>
      </c>
      <c r="U95" s="136">
        <v>0.5</v>
      </c>
      <c r="V95" s="112">
        <v>0</v>
      </c>
      <c r="W95" s="109">
        <v>1</v>
      </c>
      <c r="X95" s="113"/>
      <c r="Y95" s="114">
        <v>21</v>
      </c>
      <c r="Z95" s="116"/>
      <c r="AA95" s="116">
        <v>36</v>
      </c>
      <c r="AB95" s="115"/>
      <c r="AC95" s="114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16"/>
      <c r="AO95" s="116"/>
      <c r="AP95" s="116"/>
      <c r="AQ95" s="116"/>
      <c r="AR95" s="116" t="s">
        <v>34</v>
      </c>
      <c r="AS95" s="116" t="s">
        <v>34</v>
      </c>
      <c r="AT95" s="116"/>
      <c r="AU95" s="260"/>
      <c r="AV95" s="115" t="s">
        <v>41</v>
      </c>
      <c r="AX95" s="17">
        <f>SUM(Y95:AB95)</f>
        <v>57</v>
      </c>
      <c r="AY95" s="34">
        <f>AX95/H95</f>
        <v>9.5</v>
      </c>
      <c r="AZ95" s="17"/>
      <c r="BA95" s="35">
        <f>K95+K96+M95</f>
        <v>1</v>
      </c>
      <c r="BB95" s="35">
        <f>S95+S96+U95</f>
        <v>1</v>
      </c>
    </row>
    <row r="96" spans="1:54" s="15" customFormat="1" ht="20.100000000000001" customHeight="1" x14ac:dyDescent="0.25">
      <c r="A96" s="156"/>
      <c r="B96" s="225"/>
      <c r="C96" s="81"/>
      <c r="D96" s="82"/>
      <c r="E96" s="83"/>
      <c r="F96" s="83"/>
      <c r="G96" s="84"/>
      <c r="H96" s="83"/>
      <c r="I96" s="83"/>
      <c r="J96" s="85" t="s">
        <v>79</v>
      </c>
      <c r="K96" s="86">
        <v>0.25</v>
      </c>
      <c r="L96" s="85"/>
      <c r="M96" s="86"/>
      <c r="N96" s="87">
        <v>0</v>
      </c>
      <c r="O96" s="87"/>
      <c r="P96" s="88"/>
      <c r="Q96" s="89"/>
      <c r="R96" s="85" t="s">
        <v>82</v>
      </c>
      <c r="S96" s="145">
        <v>0.25</v>
      </c>
      <c r="T96" s="85"/>
      <c r="U96" s="135"/>
      <c r="V96" s="90">
        <v>0</v>
      </c>
      <c r="W96" s="87"/>
      <c r="X96" s="84"/>
      <c r="Y96" s="91"/>
      <c r="Z96" s="92"/>
      <c r="AA96" s="92"/>
      <c r="AB96" s="93"/>
      <c r="AC96" s="91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92"/>
      <c r="AO96" s="92"/>
      <c r="AP96" s="92"/>
      <c r="AQ96" s="92"/>
      <c r="AR96" s="92" t="s">
        <v>34</v>
      </c>
      <c r="AS96" s="92" t="s">
        <v>34</v>
      </c>
      <c r="AT96" s="92"/>
      <c r="AU96" s="263"/>
      <c r="AV96" s="93" t="s">
        <v>41</v>
      </c>
      <c r="AX96" s="17"/>
      <c r="AY96" s="34"/>
      <c r="AZ96" s="17"/>
      <c r="BA96" s="35"/>
      <c r="BB96" s="35"/>
    </row>
    <row r="97" spans="1:54" s="15" customFormat="1" ht="20.100000000000001" customHeight="1" x14ac:dyDescent="0.25">
      <c r="A97" s="101" t="s">
        <v>947</v>
      </c>
      <c r="B97" s="245"/>
      <c r="C97" s="104" t="s">
        <v>728</v>
      </c>
      <c r="D97" s="105" t="s">
        <v>308</v>
      </c>
      <c r="E97" s="106" t="s">
        <v>630</v>
      </c>
      <c r="F97" s="106" t="s">
        <v>264</v>
      </c>
      <c r="G97" s="113" t="s">
        <v>34</v>
      </c>
      <c r="H97" s="106">
        <v>6</v>
      </c>
      <c r="I97" s="106">
        <v>2</v>
      </c>
      <c r="J97" s="107" t="s">
        <v>79</v>
      </c>
      <c r="K97" s="108">
        <v>0.25</v>
      </c>
      <c r="L97" s="107" t="s">
        <v>733</v>
      </c>
      <c r="M97" s="108">
        <v>0.5</v>
      </c>
      <c r="N97" s="109">
        <v>0</v>
      </c>
      <c r="O97" s="109">
        <v>1</v>
      </c>
      <c r="P97" s="110"/>
      <c r="Q97" s="134" t="s">
        <v>9</v>
      </c>
      <c r="R97" s="107" t="s">
        <v>82</v>
      </c>
      <c r="S97" s="111">
        <v>0.25</v>
      </c>
      <c r="T97" s="107" t="s">
        <v>733</v>
      </c>
      <c r="U97" s="136">
        <v>0.5</v>
      </c>
      <c r="V97" s="112">
        <v>0</v>
      </c>
      <c r="W97" s="109">
        <v>1</v>
      </c>
      <c r="X97" s="113"/>
      <c r="Y97" s="114">
        <v>21</v>
      </c>
      <c r="Z97" s="116"/>
      <c r="AA97" s="116">
        <v>36</v>
      </c>
      <c r="AB97" s="115"/>
      <c r="AC97" s="114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16"/>
      <c r="AO97" s="116"/>
      <c r="AP97" s="116"/>
      <c r="AQ97" s="116"/>
      <c r="AR97" s="116" t="s">
        <v>34</v>
      </c>
      <c r="AS97" s="116" t="s">
        <v>34</v>
      </c>
      <c r="AT97" s="116"/>
      <c r="AU97" s="260"/>
      <c r="AV97" s="115"/>
      <c r="AX97" s="17">
        <f>SUM(Y97:AB97)</f>
        <v>57</v>
      </c>
      <c r="AY97" s="34">
        <f>AX97/H97</f>
        <v>9.5</v>
      </c>
      <c r="AZ97" s="17"/>
      <c r="BA97" s="35">
        <f>K97+K98+M97</f>
        <v>1</v>
      </c>
      <c r="BB97" s="35">
        <f>S97+S98+U97</f>
        <v>1</v>
      </c>
    </row>
    <row r="98" spans="1:54" s="15" customFormat="1" ht="20.100000000000001" customHeight="1" x14ac:dyDescent="0.25">
      <c r="A98" s="156"/>
      <c r="B98" s="356"/>
      <c r="C98" s="161"/>
      <c r="D98" s="70"/>
      <c r="E98" s="71"/>
      <c r="F98" s="71"/>
      <c r="G98" s="72"/>
      <c r="H98" s="71"/>
      <c r="I98" s="71"/>
      <c r="J98" s="73" t="s">
        <v>79</v>
      </c>
      <c r="K98" s="74">
        <v>0.25</v>
      </c>
      <c r="L98" s="73"/>
      <c r="M98" s="74"/>
      <c r="N98" s="75">
        <v>0</v>
      </c>
      <c r="O98" s="75"/>
      <c r="P98" s="16"/>
      <c r="Q98" s="76"/>
      <c r="R98" s="73" t="s">
        <v>82</v>
      </c>
      <c r="S98" s="137">
        <v>0.25</v>
      </c>
      <c r="T98" s="73"/>
      <c r="U98" s="138"/>
      <c r="V98" s="77">
        <v>0</v>
      </c>
      <c r="W98" s="75"/>
      <c r="X98" s="72"/>
      <c r="Y98" s="78"/>
      <c r="Z98" s="79"/>
      <c r="AA98" s="79"/>
      <c r="AB98" s="80"/>
      <c r="AC98" s="78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79"/>
      <c r="AO98" s="79"/>
      <c r="AP98" s="79"/>
      <c r="AQ98" s="79"/>
      <c r="AR98" s="79" t="s">
        <v>34</v>
      </c>
      <c r="AS98" s="79" t="s">
        <v>34</v>
      </c>
      <c r="AT98" s="79"/>
      <c r="AU98" s="139"/>
      <c r="AV98" s="80"/>
      <c r="AX98" s="17"/>
      <c r="AY98" s="34"/>
      <c r="AZ98" s="17"/>
      <c r="BA98" s="35"/>
      <c r="BB98" s="35"/>
    </row>
    <row r="99" spans="1:54" s="15" customFormat="1" ht="20.100000000000001" customHeight="1" x14ac:dyDescent="0.25">
      <c r="A99" s="157" t="s">
        <v>365</v>
      </c>
      <c r="B99" s="245"/>
      <c r="C99" s="104" t="s">
        <v>728</v>
      </c>
      <c r="D99" s="105" t="s">
        <v>309</v>
      </c>
      <c r="E99" s="106" t="s">
        <v>631</v>
      </c>
      <c r="F99" s="106" t="s">
        <v>265</v>
      </c>
      <c r="G99" s="113" t="s">
        <v>49</v>
      </c>
      <c r="H99" s="106">
        <v>6</v>
      </c>
      <c r="I99" s="106">
        <v>2</v>
      </c>
      <c r="J99" s="107" t="s">
        <v>79</v>
      </c>
      <c r="K99" s="108">
        <v>0.25</v>
      </c>
      <c r="L99" s="107" t="s">
        <v>733</v>
      </c>
      <c r="M99" s="108">
        <v>0.5</v>
      </c>
      <c r="N99" s="109">
        <v>0</v>
      </c>
      <c r="O99" s="109">
        <v>1</v>
      </c>
      <c r="P99" s="110"/>
      <c r="Q99" s="134" t="s">
        <v>9</v>
      </c>
      <c r="R99" s="107" t="s">
        <v>82</v>
      </c>
      <c r="S99" s="111">
        <v>0.25</v>
      </c>
      <c r="T99" s="107" t="s">
        <v>733</v>
      </c>
      <c r="U99" s="136">
        <v>0.5</v>
      </c>
      <c r="V99" s="112">
        <v>0</v>
      </c>
      <c r="W99" s="109">
        <v>1</v>
      </c>
      <c r="X99" s="113"/>
      <c r="Y99" s="114">
        <v>21</v>
      </c>
      <c r="Z99" s="116"/>
      <c r="AA99" s="116">
        <v>34.5</v>
      </c>
      <c r="AB99" s="115"/>
      <c r="AC99" s="114"/>
      <c r="AD99" s="132"/>
      <c r="AE99" s="132"/>
      <c r="AF99" s="132"/>
      <c r="AG99" s="132"/>
      <c r="AH99" s="132"/>
      <c r="AI99" s="132"/>
      <c r="AJ99" s="132" t="s">
        <v>41</v>
      </c>
      <c r="AK99" s="132"/>
      <c r="AL99" s="132"/>
      <c r="AM99" s="132"/>
      <c r="AN99" s="116"/>
      <c r="AO99" s="116"/>
      <c r="AP99" s="116"/>
      <c r="AQ99" s="116"/>
      <c r="AR99" s="116" t="s">
        <v>34</v>
      </c>
      <c r="AS99" s="116"/>
      <c r="AT99" s="116"/>
      <c r="AU99" s="260"/>
      <c r="AV99" s="115"/>
      <c r="AX99" s="17">
        <f>SUM(Y99:AB99)</f>
        <v>55.5</v>
      </c>
      <c r="AY99" s="34">
        <f>AX99/H99</f>
        <v>9.25</v>
      </c>
      <c r="AZ99" s="17"/>
      <c r="BA99" s="35">
        <f>K99+K100+M99</f>
        <v>1</v>
      </c>
      <c r="BB99" s="35">
        <f>S99+S100+U99</f>
        <v>1</v>
      </c>
    </row>
    <row r="100" spans="1:54" s="15" customFormat="1" ht="20.100000000000001" customHeight="1" x14ac:dyDescent="0.25">
      <c r="A100" s="158"/>
      <c r="B100" s="298"/>
      <c r="C100" s="81"/>
      <c r="D100" s="82"/>
      <c r="E100" s="83"/>
      <c r="F100" s="83"/>
      <c r="G100" s="84"/>
      <c r="H100" s="83"/>
      <c r="I100" s="83"/>
      <c r="J100" s="85" t="s">
        <v>79</v>
      </c>
      <c r="K100" s="86">
        <v>0.25</v>
      </c>
      <c r="L100" s="85"/>
      <c r="M100" s="86"/>
      <c r="N100" s="87">
        <v>0</v>
      </c>
      <c r="O100" s="87"/>
      <c r="P100" s="88"/>
      <c r="Q100" s="89"/>
      <c r="R100" s="85" t="s">
        <v>82</v>
      </c>
      <c r="S100" s="145">
        <v>0.25</v>
      </c>
      <c r="T100" s="85"/>
      <c r="U100" s="135"/>
      <c r="V100" s="90">
        <v>0</v>
      </c>
      <c r="W100" s="87"/>
      <c r="X100" s="84"/>
      <c r="Y100" s="91"/>
      <c r="Z100" s="92"/>
      <c r="AA100" s="92"/>
      <c r="AB100" s="93"/>
      <c r="AC100" s="91"/>
      <c r="AD100" s="133"/>
      <c r="AE100" s="133"/>
      <c r="AF100" s="133"/>
      <c r="AG100" s="133"/>
      <c r="AH100" s="133"/>
      <c r="AI100" s="133"/>
      <c r="AJ100" s="133" t="s">
        <v>41</v>
      </c>
      <c r="AK100" s="133"/>
      <c r="AL100" s="133"/>
      <c r="AM100" s="133"/>
      <c r="AN100" s="92"/>
      <c r="AO100" s="92"/>
      <c r="AP100" s="92"/>
      <c r="AQ100" s="92"/>
      <c r="AR100" s="92" t="s">
        <v>34</v>
      </c>
      <c r="AS100" s="92"/>
      <c r="AT100" s="92"/>
      <c r="AU100" s="263"/>
      <c r="AV100" s="93"/>
      <c r="AX100" s="17"/>
      <c r="AY100" s="34"/>
      <c r="AZ100" s="17"/>
      <c r="BA100" s="35"/>
      <c r="BB100" s="35"/>
    </row>
    <row r="101" spans="1:54" s="15" customFormat="1" ht="20.100000000000001" customHeight="1" x14ac:dyDescent="0.25">
      <c r="A101" s="153" t="s">
        <v>433</v>
      </c>
      <c r="B101" s="242"/>
      <c r="C101" s="104" t="s">
        <v>41</v>
      </c>
      <c r="D101" s="105" t="s">
        <v>310</v>
      </c>
      <c r="E101" s="106" t="s">
        <v>902</v>
      </c>
      <c r="F101" s="106" t="s">
        <v>266</v>
      </c>
      <c r="G101" s="113" t="s">
        <v>49</v>
      </c>
      <c r="H101" s="106">
        <v>6</v>
      </c>
      <c r="I101" s="106">
        <v>2</v>
      </c>
      <c r="J101" s="107" t="s">
        <v>79</v>
      </c>
      <c r="K101" s="111">
        <v>0.25</v>
      </c>
      <c r="L101" s="107" t="s">
        <v>733</v>
      </c>
      <c r="M101" s="136">
        <v>0.5</v>
      </c>
      <c r="N101" s="109">
        <v>0</v>
      </c>
      <c r="O101" s="109">
        <v>1</v>
      </c>
      <c r="P101" s="110"/>
      <c r="Q101" s="134" t="s">
        <v>9</v>
      </c>
      <c r="R101" s="107" t="s">
        <v>82</v>
      </c>
      <c r="S101" s="111">
        <v>0.25</v>
      </c>
      <c r="T101" s="107" t="s">
        <v>733</v>
      </c>
      <c r="U101" s="136">
        <v>0.5</v>
      </c>
      <c r="V101" s="112">
        <v>0</v>
      </c>
      <c r="W101" s="109">
        <v>1</v>
      </c>
      <c r="X101" s="113"/>
      <c r="Y101" s="114">
        <v>21</v>
      </c>
      <c r="Z101" s="116"/>
      <c r="AA101" s="116">
        <v>34.5</v>
      </c>
      <c r="AB101" s="115"/>
      <c r="AC101" s="114"/>
      <c r="AD101" s="132"/>
      <c r="AE101" s="132"/>
      <c r="AF101" s="132"/>
      <c r="AG101" s="132"/>
      <c r="AH101" s="132"/>
      <c r="AI101" s="132"/>
      <c r="AJ101" s="132" t="s">
        <v>34</v>
      </c>
      <c r="AK101" s="132" t="s">
        <v>34</v>
      </c>
      <c r="AL101" s="132" t="s">
        <v>34</v>
      </c>
      <c r="AM101" s="132"/>
      <c r="AN101" s="116"/>
      <c r="AO101" s="116"/>
      <c r="AP101" s="116"/>
      <c r="AQ101" s="116"/>
      <c r="AR101" s="116"/>
      <c r="AS101" s="116"/>
      <c r="AT101" s="116"/>
      <c r="AU101" s="260"/>
      <c r="AV101" s="115" t="s">
        <v>41</v>
      </c>
      <c r="AX101" s="17">
        <f>SUM(Y101:AB101)</f>
        <v>55.5</v>
      </c>
      <c r="AY101" s="34">
        <f>AX101/H101</f>
        <v>9.25</v>
      </c>
      <c r="AZ101" s="17"/>
      <c r="BA101" s="35">
        <f>K101+K102+M101</f>
        <v>1</v>
      </c>
      <c r="BB101" s="35">
        <f>S101+S102+U101</f>
        <v>1</v>
      </c>
    </row>
    <row r="102" spans="1:54" s="15" customFormat="1" ht="20.100000000000001" customHeight="1" x14ac:dyDescent="0.25">
      <c r="A102" s="156"/>
      <c r="B102" s="225"/>
      <c r="C102" s="81"/>
      <c r="D102" s="70"/>
      <c r="E102" s="71"/>
      <c r="F102" s="71"/>
      <c r="G102" s="72"/>
      <c r="H102" s="71"/>
      <c r="I102" s="71"/>
      <c r="J102" s="73" t="s">
        <v>79</v>
      </c>
      <c r="K102" s="137">
        <v>0.25</v>
      </c>
      <c r="L102" s="73"/>
      <c r="M102" s="74"/>
      <c r="N102" s="75">
        <v>0</v>
      </c>
      <c r="O102" s="75"/>
      <c r="P102" s="16"/>
      <c r="Q102" s="76"/>
      <c r="R102" s="73" t="s">
        <v>82</v>
      </c>
      <c r="S102" s="137">
        <v>0.25</v>
      </c>
      <c r="T102" s="73"/>
      <c r="U102" s="138"/>
      <c r="V102" s="77">
        <v>0</v>
      </c>
      <c r="W102" s="75"/>
      <c r="X102" s="72"/>
      <c r="Y102" s="78"/>
      <c r="Z102" s="79"/>
      <c r="AA102" s="79"/>
      <c r="AB102" s="80"/>
      <c r="AC102" s="78"/>
      <c r="AD102" s="131"/>
      <c r="AE102" s="131"/>
      <c r="AF102" s="131"/>
      <c r="AG102" s="131"/>
      <c r="AH102" s="131"/>
      <c r="AI102" s="131"/>
      <c r="AJ102" s="131" t="s">
        <v>34</v>
      </c>
      <c r="AK102" s="131" t="s">
        <v>34</v>
      </c>
      <c r="AL102" s="131" t="s">
        <v>34</v>
      </c>
      <c r="AM102" s="131"/>
      <c r="AN102" s="79"/>
      <c r="AO102" s="79"/>
      <c r="AP102" s="79"/>
      <c r="AQ102" s="79"/>
      <c r="AR102" s="79"/>
      <c r="AS102" s="79"/>
      <c r="AT102" s="79"/>
      <c r="AU102" s="139"/>
      <c r="AV102" s="80" t="s">
        <v>41</v>
      </c>
      <c r="AX102" s="17"/>
      <c r="AY102" s="34"/>
      <c r="AZ102" s="17"/>
      <c r="BA102" s="35"/>
      <c r="BB102" s="35"/>
    </row>
    <row r="103" spans="1:54" s="15" customFormat="1" ht="20.100000000000001" customHeight="1" x14ac:dyDescent="0.25">
      <c r="A103" s="153" t="s">
        <v>882</v>
      </c>
      <c r="B103" s="242"/>
      <c r="C103" s="104" t="s">
        <v>728</v>
      </c>
      <c r="D103" s="105" t="s">
        <v>311</v>
      </c>
      <c r="E103" s="106" t="s">
        <v>632</v>
      </c>
      <c r="F103" s="106" t="s">
        <v>267</v>
      </c>
      <c r="G103" s="113" t="s">
        <v>34</v>
      </c>
      <c r="H103" s="106">
        <v>6</v>
      </c>
      <c r="I103" s="106">
        <v>2</v>
      </c>
      <c r="J103" s="107" t="s">
        <v>779</v>
      </c>
      <c r="K103" s="108">
        <v>0.4</v>
      </c>
      <c r="L103" s="107" t="s">
        <v>733</v>
      </c>
      <c r="M103" s="108">
        <v>0.4</v>
      </c>
      <c r="N103" s="109">
        <v>0.4</v>
      </c>
      <c r="O103" s="109">
        <v>0.6</v>
      </c>
      <c r="P103" s="110"/>
      <c r="Q103" s="134" t="s">
        <v>9</v>
      </c>
      <c r="R103" s="107" t="s">
        <v>82</v>
      </c>
      <c r="S103" s="111">
        <v>0.4</v>
      </c>
      <c r="T103" s="107" t="s">
        <v>733</v>
      </c>
      <c r="U103" s="136">
        <v>0.4</v>
      </c>
      <c r="V103" s="112">
        <v>0.4</v>
      </c>
      <c r="W103" s="109">
        <v>0.6</v>
      </c>
      <c r="X103" s="113"/>
      <c r="Y103" s="114">
        <v>18</v>
      </c>
      <c r="Z103" s="116"/>
      <c r="AA103" s="116">
        <v>18</v>
      </c>
      <c r="AB103" s="115">
        <v>18</v>
      </c>
      <c r="AC103" s="114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16" t="s">
        <v>34</v>
      </c>
      <c r="AO103" s="116" t="s">
        <v>34</v>
      </c>
      <c r="AP103" s="116" t="s">
        <v>34</v>
      </c>
      <c r="AQ103" s="116"/>
      <c r="AR103" s="116"/>
      <c r="AS103" s="116"/>
      <c r="AT103" s="116"/>
      <c r="AU103" s="260"/>
      <c r="AV103" s="115"/>
      <c r="AX103" s="17">
        <f>SUM(Y103:AB103)</f>
        <v>54</v>
      </c>
      <c r="AY103" s="34">
        <f>AX103/H103</f>
        <v>9</v>
      </c>
      <c r="AZ103" s="17"/>
      <c r="BA103" s="35">
        <f>K103+K104+M103</f>
        <v>1</v>
      </c>
      <c r="BB103" s="35">
        <f>S103+S104+U103</f>
        <v>1</v>
      </c>
    </row>
    <row r="104" spans="1:54" s="15" customFormat="1" ht="20.100000000000001" customHeight="1" x14ac:dyDescent="0.25">
      <c r="A104" s="156"/>
      <c r="B104" s="225"/>
      <c r="C104" s="161"/>
      <c r="D104" s="82"/>
      <c r="E104" s="83"/>
      <c r="F104" s="83"/>
      <c r="G104" s="84"/>
      <c r="H104" s="83"/>
      <c r="I104" s="83"/>
      <c r="J104" s="85" t="s">
        <v>79</v>
      </c>
      <c r="K104" s="86">
        <v>0.2</v>
      </c>
      <c r="L104" s="85"/>
      <c r="M104" s="86"/>
      <c r="N104" s="87">
        <v>0</v>
      </c>
      <c r="O104" s="87"/>
      <c r="P104" s="88"/>
      <c r="Q104" s="89"/>
      <c r="R104" s="85" t="s">
        <v>82</v>
      </c>
      <c r="S104" s="145">
        <v>0.2</v>
      </c>
      <c r="T104" s="85"/>
      <c r="U104" s="135"/>
      <c r="V104" s="90">
        <v>0</v>
      </c>
      <c r="W104" s="87"/>
      <c r="X104" s="84"/>
      <c r="Y104" s="91"/>
      <c r="Z104" s="92"/>
      <c r="AA104" s="92"/>
      <c r="AB104" s="93"/>
      <c r="AC104" s="91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92" t="s">
        <v>34</v>
      </c>
      <c r="AO104" s="92" t="s">
        <v>34</v>
      </c>
      <c r="AP104" s="92" t="s">
        <v>34</v>
      </c>
      <c r="AQ104" s="92"/>
      <c r="AR104" s="92"/>
      <c r="AS104" s="92"/>
      <c r="AT104" s="92"/>
      <c r="AU104" s="263"/>
      <c r="AV104" s="93"/>
      <c r="AX104" s="17"/>
      <c r="AY104" s="34"/>
      <c r="AZ104" s="17"/>
      <c r="BA104" s="35"/>
      <c r="BB104" s="35"/>
    </row>
    <row r="105" spans="1:54" s="15" customFormat="1" ht="20.100000000000001" customHeight="1" x14ac:dyDescent="0.25">
      <c r="A105" s="159"/>
      <c r="B105" s="245"/>
      <c r="C105" s="113" t="s">
        <v>728</v>
      </c>
      <c r="D105" s="105" t="s">
        <v>505</v>
      </c>
      <c r="E105" s="106" t="s">
        <v>630</v>
      </c>
      <c r="F105" s="106" t="s">
        <v>704</v>
      </c>
      <c r="G105" s="113" t="s">
        <v>41</v>
      </c>
      <c r="H105" s="106">
        <v>6</v>
      </c>
      <c r="I105" s="106">
        <v>2</v>
      </c>
      <c r="J105" s="107" t="s">
        <v>79</v>
      </c>
      <c r="K105" s="108">
        <v>0.25</v>
      </c>
      <c r="L105" s="107" t="s">
        <v>733</v>
      </c>
      <c r="M105" s="108">
        <v>0.5</v>
      </c>
      <c r="N105" s="109">
        <v>0</v>
      </c>
      <c r="O105" s="109">
        <v>0.75</v>
      </c>
      <c r="P105" s="110"/>
      <c r="Q105" s="134" t="s">
        <v>9</v>
      </c>
      <c r="R105" s="107" t="s">
        <v>82</v>
      </c>
      <c r="S105" s="111">
        <v>0.25</v>
      </c>
      <c r="T105" s="107" t="s">
        <v>733</v>
      </c>
      <c r="U105" s="136">
        <v>0.5</v>
      </c>
      <c r="V105" s="109">
        <v>0</v>
      </c>
      <c r="W105" s="109">
        <v>0.75</v>
      </c>
      <c r="X105" s="113"/>
      <c r="Y105" s="114">
        <v>18</v>
      </c>
      <c r="Z105" s="116"/>
      <c r="AA105" s="116">
        <v>18</v>
      </c>
      <c r="AB105" s="115">
        <v>19.5</v>
      </c>
      <c r="AC105" s="114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16"/>
      <c r="AO105" s="116"/>
      <c r="AP105" s="116"/>
      <c r="AQ105" s="116"/>
      <c r="AR105" s="116" t="s">
        <v>41</v>
      </c>
      <c r="AS105" s="116" t="s">
        <v>41</v>
      </c>
      <c r="AT105" s="116"/>
      <c r="AU105" s="260"/>
      <c r="AV105" s="115"/>
      <c r="AX105" s="17">
        <f>SUM(Y105:AB105)</f>
        <v>55.5</v>
      </c>
      <c r="AY105" s="34">
        <f>AX105/H105</f>
        <v>9.25</v>
      </c>
      <c r="AZ105" s="17"/>
      <c r="BA105" s="35">
        <f>K105+K106+M105</f>
        <v>1</v>
      </c>
      <c r="BB105" s="35">
        <f>S105+S106+U105</f>
        <v>1</v>
      </c>
    </row>
    <row r="106" spans="1:54" s="15" customFormat="1" ht="20.100000000000001" customHeight="1" x14ac:dyDescent="0.25">
      <c r="A106" s="156"/>
      <c r="B106" s="225"/>
      <c r="C106" s="161"/>
      <c r="D106" s="82"/>
      <c r="E106" s="83"/>
      <c r="F106" s="83"/>
      <c r="G106" s="84"/>
      <c r="H106" s="83"/>
      <c r="I106" s="83"/>
      <c r="J106" s="85" t="s">
        <v>8</v>
      </c>
      <c r="K106" s="86">
        <v>0.25</v>
      </c>
      <c r="L106" s="85"/>
      <c r="M106" s="86"/>
      <c r="N106" s="87">
        <v>0.25</v>
      </c>
      <c r="O106" s="87"/>
      <c r="P106" s="88"/>
      <c r="Q106" s="89"/>
      <c r="R106" s="85" t="s">
        <v>82</v>
      </c>
      <c r="S106" s="145">
        <v>0.25</v>
      </c>
      <c r="T106" s="85"/>
      <c r="U106" s="135"/>
      <c r="V106" s="87">
        <v>0.25</v>
      </c>
      <c r="W106" s="87"/>
      <c r="X106" s="84"/>
      <c r="Y106" s="91"/>
      <c r="Z106" s="92"/>
      <c r="AA106" s="92"/>
      <c r="AB106" s="93"/>
      <c r="AC106" s="91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92"/>
      <c r="AO106" s="92"/>
      <c r="AP106" s="92"/>
      <c r="AQ106" s="92"/>
      <c r="AR106" s="92" t="s">
        <v>41</v>
      </c>
      <c r="AS106" s="92" t="s">
        <v>41</v>
      </c>
      <c r="AT106" s="92"/>
      <c r="AU106" s="263"/>
      <c r="AV106" s="93"/>
      <c r="AX106" s="17"/>
      <c r="AY106" s="34"/>
      <c r="AZ106" s="17"/>
      <c r="BA106" s="35"/>
      <c r="BB106" s="35"/>
    </row>
    <row r="107" spans="1:54" s="15" customFormat="1" ht="20.100000000000001" customHeight="1" x14ac:dyDescent="0.25">
      <c r="A107" s="153" t="s">
        <v>438</v>
      </c>
      <c r="B107" s="245"/>
      <c r="C107" s="104"/>
      <c r="D107" s="105" t="s">
        <v>718</v>
      </c>
      <c r="E107" s="106" t="s">
        <v>717</v>
      </c>
      <c r="F107" s="106" t="s">
        <v>719</v>
      </c>
      <c r="G107" s="113" t="s">
        <v>34</v>
      </c>
      <c r="H107" s="106">
        <v>6</v>
      </c>
      <c r="I107" s="106">
        <v>2</v>
      </c>
      <c r="J107" s="107" t="s">
        <v>11</v>
      </c>
      <c r="K107" s="111">
        <v>0.25</v>
      </c>
      <c r="L107" s="107" t="s">
        <v>79</v>
      </c>
      <c r="M107" s="136">
        <v>0.5</v>
      </c>
      <c r="N107" s="109">
        <v>0</v>
      </c>
      <c r="O107" s="109">
        <v>1</v>
      </c>
      <c r="P107" s="110"/>
      <c r="Q107" s="134" t="s">
        <v>9</v>
      </c>
      <c r="R107" s="107" t="s">
        <v>82</v>
      </c>
      <c r="S107" s="111">
        <v>0.25</v>
      </c>
      <c r="T107" s="107" t="s">
        <v>79</v>
      </c>
      <c r="U107" s="136">
        <v>0.5</v>
      </c>
      <c r="V107" s="112">
        <v>0</v>
      </c>
      <c r="W107" s="109">
        <v>1</v>
      </c>
      <c r="X107" s="113"/>
      <c r="Y107" s="114">
        <v>21</v>
      </c>
      <c r="Z107" s="116"/>
      <c r="AA107" s="116">
        <v>34.5</v>
      </c>
      <c r="AB107" s="115"/>
      <c r="AC107" s="114"/>
      <c r="AD107" s="132"/>
      <c r="AE107" s="132"/>
      <c r="AF107" s="132"/>
      <c r="AG107" s="132"/>
      <c r="AH107" s="132"/>
      <c r="AI107" s="132" t="s">
        <v>34</v>
      </c>
      <c r="AJ107" s="132"/>
      <c r="AK107" s="132"/>
      <c r="AL107" s="132"/>
      <c r="AM107" s="132" t="s">
        <v>34</v>
      </c>
      <c r="AN107" s="116"/>
      <c r="AO107" s="116"/>
      <c r="AP107" s="116"/>
      <c r="AQ107" s="116"/>
      <c r="AR107" s="116"/>
      <c r="AS107" s="116"/>
      <c r="AT107" s="116"/>
      <c r="AU107" s="260"/>
      <c r="AV107" s="115"/>
      <c r="AX107" s="17">
        <f>SUM(Y107:AB107)</f>
        <v>55.5</v>
      </c>
      <c r="AY107" s="34">
        <f>AX107/H107</f>
        <v>9.25</v>
      </c>
      <c r="AZ107" s="17"/>
      <c r="BA107" s="35">
        <f>K107+K108+M107</f>
        <v>1</v>
      </c>
      <c r="BB107" s="35">
        <f>S107+S108+U107</f>
        <v>1</v>
      </c>
    </row>
    <row r="108" spans="1:54" s="15" customFormat="1" ht="20.100000000000001" customHeight="1" x14ac:dyDescent="0.25">
      <c r="A108" s="156"/>
      <c r="B108" s="225"/>
      <c r="C108" s="81"/>
      <c r="D108" s="70"/>
      <c r="E108" s="71"/>
      <c r="F108" s="71"/>
      <c r="G108" s="72"/>
      <c r="H108" s="71"/>
      <c r="I108" s="71"/>
      <c r="J108" s="73" t="s">
        <v>11</v>
      </c>
      <c r="K108" s="137">
        <v>0.25</v>
      </c>
      <c r="L108" s="73"/>
      <c r="M108" s="74"/>
      <c r="N108" s="75">
        <v>0</v>
      </c>
      <c r="O108" s="75"/>
      <c r="P108" s="16"/>
      <c r="Q108" s="76"/>
      <c r="R108" s="73" t="s">
        <v>82</v>
      </c>
      <c r="S108" s="137">
        <v>0.25</v>
      </c>
      <c r="T108" s="73"/>
      <c r="U108" s="138"/>
      <c r="V108" s="77">
        <v>0</v>
      </c>
      <c r="W108" s="75"/>
      <c r="X108" s="72"/>
      <c r="Y108" s="78"/>
      <c r="Z108" s="79"/>
      <c r="AA108" s="79"/>
      <c r="AB108" s="80"/>
      <c r="AC108" s="78"/>
      <c r="AD108" s="131"/>
      <c r="AE108" s="131"/>
      <c r="AF108" s="131"/>
      <c r="AG108" s="131"/>
      <c r="AH108" s="131"/>
      <c r="AI108" s="131" t="s">
        <v>34</v>
      </c>
      <c r="AJ108" s="131"/>
      <c r="AK108" s="131"/>
      <c r="AL108" s="131"/>
      <c r="AM108" s="131" t="s">
        <v>34</v>
      </c>
      <c r="AN108" s="79"/>
      <c r="AO108" s="79"/>
      <c r="AP108" s="79"/>
      <c r="AQ108" s="79"/>
      <c r="AR108" s="79"/>
      <c r="AS108" s="79"/>
      <c r="AT108" s="79"/>
      <c r="AU108" s="139"/>
      <c r="AV108" s="80"/>
      <c r="AX108" s="17"/>
      <c r="AY108" s="34"/>
      <c r="AZ108" s="17"/>
      <c r="BA108" s="35"/>
      <c r="BB108" s="35"/>
    </row>
    <row r="109" spans="1:54" s="15" customFormat="1" ht="20.100000000000001" customHeight="1" x14ac:dyDescent="0.25">
      <c r="A109" s="159" t="s">
        <v>400</v>
      </c>
      <c r="B109" s="110"/>
      <c r="C109" s="113"/>
      <c r="D109" s="105" t="s">
        <v>312</v>
      </c>
      <c r="E109" s="106"/>
      <c r="F109" s="106" t="s">
        <v>268</v>
      </c>
      <c r="G109" s="113" t="s">
        <v>34</v>
      </c>
      <c r="H109" s="106">
        <v>6</v>
      </c>
      <c r="I109" s="106">
        <v>2</v>
      </c>
      <c r="J109" s="107" t="s">
        <v>11</v>
      </c>
      <c r="K109" s="108">
        <v>0.25</v>
      </c>
      <c r="L109" s="107" t="s">
        <v>733</v>
      </c>
      <c r="M109" s="108">
        <v>0.5</v>
      </c>
      <c r="N109" s="109">
        <v>0</v>
      </c>
      <c r="O109" s="109">
        <v>1</v>
      </c>
      <c r="P109" s="110"/>
      <c r="Q109" s="134" t="s">
        <v>9</v>
      </c>
      <c r="R109" s="107" t="s">
        <v>82</v>
      </c>
      <c r="S109" s="111">
        <v>0.25</v>
      </c>
      <c r="T109" s="107" t="s">
        <v>733</v>
      </c>
      <c r="U109" s="136">
        <v>0.5</v>
      </c>
      <c r="V109" s="112">
        <v>0</v>
      </c>
      <c r="W109" s="109">
        <v>1</v>
      </c>
      <c r="X109" s="113"/>
      <c r="Y109" s="114">
        <v>21</v>
      </c>
      <c r="Z109" s="116"/>
      <c r="AA109" s="116">
        <v>36</v>
      </c>
      <c r="AB109" s="115"/>
      <c r="AC109" s="114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16"/>
      <c r="AO109" s="116"/>
      <c r="AP109" s="116"/>
      <c r="AQ109" s="116"/>
      <c r="AR109" s="116"/>
      <c r="AS109" s="116"/>
      <c r="AT109" s="116" t="s">
        <v>34</v>
      </c>
      <c r="AU109" s="260"/>
      <c r="AV109" s="115"/>
      <c r="AX109" s="17">
        <f>SUM(Y109:AB109)</f>
        <v>57</v>
      </c>
      <c r="AY109" s="34">
        <f>AX109/H109</f>
        <v>9.5</v>
      </c>
      <c r="AZ109" s="17"/>
      <c r="BA109" s="35">
        <f>K109+K110+M109</f>
        <v>1</v>
      </c>
      <c r="BB109" s="35">
        <f>S109+S110+U109</f>
        <v>1</v>
      </c>
    </row>
    <row r="110" spans="1:54" s="15" customFormat="1" ht="20.100000000000001" customHeight="1" x14ac:dyDescent="0.25">
      <c r="A110" s="156"/>
      <c r="B110" s="225"/>
      <c r="C110" s="161"/>
      <c r="D110" s="82"/>
      <c r="E110" s="83"/>
      <c r="F110" s="83"/>
      <c r="G110" s="84"/>
      <c r="H110" s="83"/>
      <c r="I110" s="83"/>
      <c r="J110" s="85" t="s">
        <v>11</v>
      </c>
      <c r="K110" s="86">
        <v>0.25</v>
      </c>
      <c r="L110" s="85"/>
      <c r="M110" s="86"/>
      <c r="N110" s="87">
        <v>0</v>
      </c>
      <c r="O110" s="87"/>
      <c r="P110" s="88"/>
      <c r="Q110" s="89"/>
      <c r="R110" s="85" t="s">
        <v>82</v>
      </c>
      <c r="S110" s="145">
        <v>0.25</v>
      </c>
      <c r="T110" s="85"/>
      <c r="U110" s="135"/>
      <c r="V110" s="90">
        <v>0</v>
      </c>
      <c r="W110" s="87"/>
      <c r="X110" s="84"/>
      <c r="Y110" s="91"/>
      <c r="Z110" s="92"/>
      <c r="AA110" s="92"/>
      <c r="AB110" s="93"/>
      <c r="AC110" s="91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92"/>
      <c r="AO110" s="92"/>
      <c r="AP110" s="92"/>
      <c r="AQ110" s="92"/>
      <c r="AR110" s="92"/>
      <c r="AS110" s="92"/>
      <c r="AT110" s="92" t="s">
        <v>34</v>
      </c>
      <c r="AU110" s="263"/>
      <c r="AV110" s="93"/>
      <c r="AX110" s="17"/>
      <c r="AY110" s="34"/>
      <c r="AZ110" s="17"/>
      <c r="BA110" s="35"/>
      <c r="BB110" s="35"/>
    </row>
    <row r="111" spans="1:54" s="15" customFormat="1" ht="20.100000000000001" customHeight="1" x14ac:dyDescent="0.25">
      <c r="A111" s="157" t="s">
        <v>439</v>
      </c>
      <c r="B111" s="245"/>
      <c r="C111" s="104"/>
      <c r="D111" s="105" t="s">
        <v>313</v>
      </c>
      <c r="E111" s="106"/>
      <c r="F111" s="106" t="s">
        <v>269</v>
      </c>
      <c r="G111" s="113" t="s">
        <v>34</v>
      </c>
      <c r="H111" s="106">
        <v>6</v>
      </c>
      <c r="I111" s="106">
        <v>2</v>
      </c>
      <c r="J111" s="107" t="s">
        <v>11</v>
      </c>
      <c r="K111" s="108">
        <v>0.25</v>
      </c>
      <c r="L111" s="107" t="s">
        <v>733</v>
      </c>
      <c r="M111" s="108">
        <v>0.5</v>
      </c>
      <c r="N111" s="109">
        <v>0</v>
      </c>
      <c r="O111" s="109">
        <v>1</v>
      </c>
      <c r="P111" s="110"/>
      <c r="Q111" s="134" t="s">
        <v>9</v>
      </c>
      <c r="R111" s="107" t="s">
        <v>82</v>
      </c>
      <c r="S111" s="111">
        <v>0.25</v>
      </c>
      <c r="T111" s="107" t="s">
        <v>733</v>
      </c>
      <c r="U111" s="136">
        <v>0.5</v>
      </c>
      <c r="V111" s="112">
        <v>0</v>
      </c>
      <c r="W111" s="109">
        <v>1</v>
      </c>
      <c r="X111" s="113"/>
      <c r="Y111" s="114">
        <v>21</v>
      </c>
      <c r="Z111" s="116"/>
      <c r="AA111" s="116">
        <v>36</v>
      </c>
      <c r="AB111" s="115"/>
      <c r="AC111" s="114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16"/>
      <c r="AO111" s="116"/>
      <c r="AP111" s="116"/>
      <c r="AQ111" s="116"/>
      <c r="AR111" s="116"/>
      <c r="AS111" s="116"/>
      <c r="AT111" s="116" t="s">
        <v>34</v>
      </c>
      <c r="AU111" s="260"/>
      <c r="AV111" s="115"/>
      <c r="AX111" s="17">
        <f>SUM(Y111:AB111)</f>
        <v>57</v>
      </c>
      <c r="AY111" s="34">
        <f>AX111/H111</f>
        <v>9.5</v>
      </c>
      <c r="AZ111" s="17"/>
      <c r="BA111" s="35">
        <f>K111+K112+M111</f>
        <v>1</v>
      </c>
      <c r="BB111" s="35">
        <f>S111+S112+U111</f>
        <v>1</v>
      </c>
    </row>
    <row r="112" spans="1:54" s="15" customFormat="1" ht="20.100000000000001" customHeight="1" x14ac:dyDescent="0.25">
      <c r="A112" s="156"/>
      <c r="B112" s="225"/>
      <c r="C112" s="81"/>
      <c r="D112" s="70"/>
      <c r="E112" s="71"/>
      <c r="F112" s="71"/>
      <c r="G112" s="72"/>
      <c r="H112" s="71"/>
      <c r="I112" s="71"/>
      <c r="J112" s="73" t="s">
        <v>11</v>
      </c>
      <c r="K112" s="74">
        <v>0.25</v>
      </c>
      <c r="L112" s="73"/>
      <c r="M112" s="74"/>
      <c r="N112" s="75">
        <v>0</v>
      </c>
      <c r="O112" s="75"/>
      <c r="P112" s="16"/>
      <c r="Q112" s="76"/>
      <c r="R112" s="73" t="s">
        <v>82</v>
      </c>
      <c r="S112" s="137">
        <v>0.25</v>
      </c>
      <c r="T112" s="73"/>
      <c r="U112" s="138"/>
      <c r="V112" s="77">
        <v>0</v>
      </c>
      <c r="W112" s="75"/>
      <c r="X112" s="72"/>
      <c r="Y112" s="78"/>
      <c r="Z112" s="79"/>
      <c r="AA112" s="79"/>
      <c r="AB112" s="80"/>
      <c r="AC112" s="78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79"/>
      <c r="AO112" s="79"/>
      <c r="AP112" s="79"/>
      <c r="AQ112" s="79"/>
      <c r="AR112" s="79"/>
      <c r="AS112" s="79"/>
      <c r="AT112" s="79" t="s">
        <v>34</v>
      </c>
      <c r="AU112" s="139"/>
      <c r="AV112" s="80"/>
      <c r="AX112" s="17"/>
      <c r="AY112" s="34"/>
      <c r="AZ112" s="17"/>
      <c r="BA112" s="35"/>
      <c r="BB112" s="35"/>
    </row>
    <row r="113" spans="1:54" s="15" customFormat="1" ht="20.100000000000001" customHeight="1" x14ac:dyDescent="0.25">
      <c r="A113" s="101" t="s">
        <v>778</v>
      </c>
      <c r="B113" s="245"/>
      <c r="C113" s="104" t="s">
        <v>728</v>
      </c>
      <c r="D113" s="105" t="s">
        <v>314</v>
      </c>
      <c r="E113" s="106" t="s">
        <v>633</v>
      </c>
      <c r="F113" s="457" t="s">
        <v>270</v>
      </c>
      <c r="G113" s="113" t="s">
        <v>34</v>
      </c>
      <c r="H113" s="106">
        <v>6</v>
      </c>
      <c r="I113" s="106">
        <v>2</v>
      </c>
      <c r="J113" s="107" t="s">
        <v>746</v>
      </c>
      <c r="K113" s="108">
        <v>0.4</v>
      </c>
      <c r="L113" s="107"/>
      <c r="M113" s="108"/>
      <c r="N113" s="109"/>
      <c r="O113" s="109"/>
      <c r="P113" s="110" t="s">
        <v>41</v>
      </c>
      <c r="Q113" s="134" t="s">
        <v>9</v>
      </c>
      <c r="R113" s="107" t="s">
        <v>82</v>
      </c>
      <c r="S113" s="111">
        <v>0.2</v>
      </c>
      <c r="T113" s="107" t="s">
        <v>744</v>
      </c>
      <c r="U113" s="136">
        <v>0.4</v>
      </c>
      <c r="V113" s="112"/>
      <c r="W113" s="109"/>
      <c r="X113" s="113" t="s">
        <v>41</v>
      </c>
      <c r="Y113" s="114">
        <v>18</v>
      </c>
      <c r="Z113" s="116"/>
      <c r="AA113" s="116">
        <v>30</v>
      </c>
      <c r="AB113" s="115">
        <v>12</v>
      </c>
      <c r="AC113" s="114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16"/>
      <c r="AO113" s="116" t="s">
        <v>34</v>
      </c>
      <c r="AP113" s="116" t="s">
        <v>34</v>
      </c>
      <c r="AQ113" s="116"/>
      <c r="AR113" s="116"/>
      <c r="AS113" s="116"/>
      <c r="AT113" s="116"/>
      <c r="AU113" s="260"/>
      <c r="AV113" s="115"/>
      <c r="AX113" s="17">
        <f>SUM(Y113:AB113)</f>
        <v>60</v>
      </c>
      <c r="AY113" s="34">
        <f>AX113/H113</f>
        <v>10</v>
      </c>
      <c r="AZ113" s="17"/>
      <c r="BA113" s="35">
        <f>K113+K114+K115+M113</f>
        <v>1</v>
      </c>
      <c r="BB113" s="35">
        <f>S113+S114+S115+U113</f>
        <v>1</v>
      </c>
    </row>
    <row r="114" spans="1:54" s="15" customFormat="1" ht="20.100000000000001" customHeight="1" x14ac:dyDescent="0.25">
      <c r="A114" s="102"/>
      <c r="B114" s="246"/>
      <c r="C114" s="161"/>
      <c r="D114" s="70"/>
      <c r="E114" s="71"/>
      <c r="F114" s="71"/>
      <c r="G114" s="72"/>
      <c r="H114" s="71"/>
      <c r="I114" s="71"/>
      <c r="J114" s="73" t="s">
        <v>780</v>
      </c>
      <c r="K114" s="74">
        <v>0.3</v>
      </c>
      <c r="L114" s="73"/>
      <c r="M114" s="74"/>
      <c r="N114" s="75"/>
      <c r="O114" s="75"/>
      <c r="P114" s="16"/>
      <c r="Q114" s="76"/>
      <c r="R114" s="73" t="s">
        <v>82</v>
      </c>
      <c r="S114" s="137">
        <v>0.2</v>
      </c>
      <c r="T114" s="73"/>
      <c r="U114" s="138"/>
      <c r="V114" s="77"/>
      <c r="W114" s="75"/>
      <c r="X114" s="72"/>
      <c r="Y114" s="78"/>
      <c r="Z114" s="79"/>
      <c r="AA114" s="79"/>
      <c r="AB114" s="80"/>
      <c r="AC114" s="78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79"/>
      <c r="AO114" s="79" t="s">
        <v>34</v>
      </c>
      <c r="AP114" s="79" t="s">
        <v>34</v>
      </c>
      <c r="AQ114" s="79"/>
      <c r="AR114" s="79"/>
      <c r="AS114" s="79"/>
      <c r="AT114" s="79"/>
      <c r="AU114" s="139"/>
      <c r="AV114" s="80"/>
      <c r="AX114" s="17"/>
      <c r="AY114" s="34"/>
      <c r="AZ114" s="17"/>
      <c r="BA114" s="35"/>
      <c r="BB114" s="35"/>
    </row>
    <row r="115" spans="1:54" s="15" customFormat="1" ht="20.100000000000001" customHeight="1" x14ac:dyDescent="0.25">
      <c r="A115" s="156"/>
      <c r="B115" s="225"/>
      <c r="C115" s="81"/>
      <c r="D115" s="82"/>
      <c r="E115" s="83"/>
      <c r="F115" s="83"/>
      <c r="G115" s="84"/>
      <c r="H115" s="83"/>
      <c r="I115" s="83"/>
      <c r="J115" s="85" t="s">
        <v>781</v>
      </c>
      <c r="K115" s="86">
        <v>0.3</v>
      </c>
      <c r="L115" s="85"/>
      <c r="M115" s="86"/>
      <c r="N115" s="87"/>
      <c r="O115" s="87"/>
      <c r="P115" s="88"/>
      <c r="Q115" s="89"/>
      <c r="R115" s="85" t="s">
        <v>82</v>
      </c>
      <c r="S115" s="145">
        <v>0.2</v>
      </c>
      <c r="T115" s="85"/>
      <c r="U115" s="135"/>
      <c r="V115" s="90"/>
      <c r="W115" s="87"/>
      <c r="X115" s="84"/>
      <c r="Y115" s="91"/>
      <c r="Z115" s="92"/>
      <c r="AA115" s="92"/>
      <c r="AB115" s="93"/>
      <c r="AC115" s="91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92"/>
      <c r="AO115" s="92" t="s">
        <v>34</v>
      </c>
      <c r="AP115" s="92" t="s">
        <v>34</v>
      </c>
      <c r="AQ115" s="92"/>
      <c r="AR115" s="92"/>
      <c r="AS115" s="92"/>
      <c r="AT115" s="92"/>
      <c r="AU115" s="263"/>
      <c r="AV115" s="93"/>
      <c r="AX115" s="17"/>
      <c r="AY115" s="34"/>
      <c r="AZ115" s="17"/>
      <c r="BA115" s="35"/>
      <c r="BB115" s="35"/>
    </row>
    <row r="116" spans="1:54" s="15" customFormat="1" ht="20.100000000000001" customHeight="1" x14ac:dyDescent="0.25">
      <c r="A116" s="101" t="s">
        <v>401</v>
      </c>
      <c r="B116" s="245"/>
      <c r="C116" s="104" t="s">
        <v>728</v>
      </c>
      <c r="D116" s="105" t="s">
        <v>315</v>
      </c>
      <c r="E116" s="106" t="s">
        <v>903</v>
      </c>
      <c r="F116" s="106" t="s">
        <v>271</v>
      </c>
      <c r="G116" s="113" t="s">
        <v>49</v>
      </c>
      <c r="H116" s="106">
        <v>3</v>
      </c>
      <c r="I116" s="106">
        <v>1</v>
      </c>
      <c r="J116" s="107" t="s">
        <v>79</v>
      </c>
      <c r="K116" s="108">
        <v>0.2</v>
      </c>
      <c r="L116" s="107" t="s">
        <v>733</v>
      </c>
      <c r="M116" s="108">
        <v>0.6</v>
      </c>
      <c r="N116" s="109"/>
      <c r="O116" s="109"/>
      <c r="P116" s="110" t="s">
        <v>41</v>
      </c>
      <c r="Q116" s="134" t="s">
        <v>9</v>
      </c>
      <c r="R116" s="107" t="s">
        <v>82</v>
      </c>
      <c r="S116" s="111">
        <v>0.2</v>
      </c>
      <c r="T116" s="107" t="s">
        <v>733</v>
      </c>
      <c r="U116" s="136">
        <v>0.6</v>
      </c>
      <c r="V116" s="112"/>
      <c r="W116" s="109"/>
      <c r="X116" s="113" t="s">
        <v>41</v>
      </c>
      <c r="Y116" s="114">
        <v>9</v>
      </c>
      <c r="Z116" s="116"/>
      <c r="AA116" s="116">
        <v>15</v>
      </c>
      <c r="AB116" s="115">
        <v>4</v>
      </c>
      <c r="AC116" s="114"/>
      <c r="AD116" s="132"/>
      <c r="AE116" s="132"/>
      <c r="AF116" s="132"/>
      <c r="AG116" s="132"/>
      <c r="AH116" s="132"/>
      <c r="AI116" s="132" t="s">
        <v>41</v>
      </c>
      <c r="AJ116" s="132" t="s">
        <v>34</v>
      </c>
      <c r="AK116" s="132" t="s">
        <v>34</v>
      </c>
      <c r="AL116" s="132"/>
      <c r="AM116" s="132"/>
      <c r="AN116" s="116"/>
      <c r="AO116" s="116"/>
      <c r="AP116" s="116"/>
      <c r="AQ116" s="116"/>
      <c r="AR116" s="116"/>
      <c r="AS116" s="116"/>
      <c r="AT116" s="116"/>
      <c r="AU116" s="260"/>
      <c r="AV116" s="115" t="s">
        <v>41</v>
      </c>
      <c r="AX116" s="17">
        <f>SUM(Y116:AB116)</f>
        <v>28</v>
      </c>
      <c r="AY116" s="34">
        <f>AX116/H116</f>
        <v>9.3333333333333339</v>
      </c>
      <c r="AZ116" s="17"/>
      <c r="BA116" s="35">
        <f>K116+K117+M116</f>
        <v>1</v>
      </c>
      <c r="BB116" s="35">
        <f>S116+S117+U116</f>
        <v>1</v>
      </c>
    </row>
    <row r="117" spans="1:54" s="15" customFormat="1" ht="20.100000000000001" customHeight="1" x14ac:dyDescent="0.25">
      <c r="A117" s="156"/>
      <c r="B117" s="225"/>
      <c r="C117" s="81"/>
      <c r="D117" s="70"/>
      <c r="E117" s="71"/>
      <c r="F117" s="71"/>
      <c r="G117" s="72"/>
      <c r="H117" s="71"/>
      <c r="I117" s="71"/>
      <c r="J117" s="73" t="s">
        <v>413</v>
      </c>
      <c r="K117" s="74">
        <v>0.2</v>
      </c>
      <c r="L117" s="73"/>
      <c r="M117" s="74"/>
      <c r="N117" s="75"/>
      <c r="O117" s="75"/>
      <c r="P117" s="16"/>
      <c r="Q117" s="76"/>
      <c r="R117" s="73" t="s">
        <v>82</v>
      </c>
      <c r="S117" s="137">
        <v>0.2</v>
      </c>
      <c r="T117" s="73"/>
      <c r="U117" s="138"/>
      <c r="V117" s="77"/>
      <c r="W117" s="75"/>
      <c r="X117" s="72"/>
      <c r="Y117" s="78"/>
      <c r="Z117" s="79"/>
      <c r="AA117" s="79"/>
      <c r="AB117" s="80"/>
      <c r="AC117" s="78"/>
      <c r="AD117" s="131"/>
      <c r="AE117" s="131"/>
      <c r="AF117" s="131"/>
      <c r="AG117" s="131"/>
      <c r="AH117" s="131"/>
      <c r="AI117" s="131" t="s">
        <v>41</v>
      </c>
      <c r="AJ117" s="131" t="s">
        <v>34</v>
      </c>
      <c r="AK117" s="131" t="s">
        <v>34</v>
      </c>
      <c r="AL117" s="131"/>
      <c r="AM117" s="131"/>
      <c r="AN117" s="79"/>
      <c r="AO117" s="79"/>
      <c r="AP117" s="79"/>
      <c r="AQ117" s="79"/>
      <c r="AR117" s="79"/>
      <c r="AS117" s="79"/>
      <c r="AT117" s="79"/>
      <c r="AU117" s="139"/>
      <c r="AV117" s="80" t="s">
        <v>41</v>
      </c>
      <c r="AX117" s="17"/>
      <c r="AY117" s="34"/>
      <c r="AZ117" s="17"/>
      <c r="BA117" s="35"/>
      <c r="BB117" s="35"/>
    </row>
    <row r="118" spans="1:54" s="15" customFormat="1" ht="20.100000000000001" customHeight="1" x14ac:dyDescent="0.25">
      <c r="A118" s="101" t="s">
        <v>402</v>
      </c>
      <c r="B118" s="245"/>
      <c r="C118" s="104" t="s">
        <v>728</v>
      </c>
      <c r="D118" s="105" t="s">
        <v>316</v>
      </c>
      <c r="E118" s="106" t="s">
        <v>634</v>
      </c>
      <c r="F118" s="106" t="s">
        <v>272</v>
      </c>
      <c r="G118" s="113" t="s">
        <v>41</v>
      </c>
      <c r="H118" s="106">
        <v>3</v>
      </c>
      <c r="I118" s="106">
        <v>1</v>
      </c>
      <c r="J118" s="107" t="s">
        <v>79</v>
      </c>
      <c r="K118" s="108">
        <v>0.3</v>
      </c>
      <c r="L118" s="107" t="s">
        <v>741</v>
      </c>
      <c r="M118" s="108">
        <v>0.4</v>
      </c>
      <c r="N118" s="109"/>
      <c r="O118" s="109"/>
      <c r="P118" s="110" t="s">
        <v>41</v>
      </c>
      <c r="Q118" s="134" t="s">
        <v>9</v>
      </c>
      <c r="R118" s="107" t="s">
        <v>82</v>
      </c>
      <c r="S118" s="111">
        <v>0.3</v>
      </c>
      <c r="T118" s="107" t="s">
        <v>741</v>
      </c>
      <c r="U118" s="136">
        <v>0.4</v>
      </c>
      <c r="V118" s="112"/>
      <c r="W118" s="109"/>
      <c r="X118" s="113" t="s">
        <v>41</v>
      </c>
      <c r="Y118" s="114">
        <v>9</v>
      </c>
      <c r="Z118" s="116"/>
      <c r="AA118" s="116">
        <v>15</v>
      </c>
      <c r="AB118" s="115">
        <v>3</v>
      </c>
      <c r="AC118" s="114"/>
      <c r="AD118" s="132"/>
      <c r="AE118" s="132"/>
      <c r="AF118" s="132"/>
      <c r="AG118" s="132"/>
      <c r="AH118" s="132"/>
      <c r="AI118" s="132"/>
      <c r="AJ118" s="132" t="s">
        <v>41</v>
      </c>
      <c r="AK118" s="132" t="s">
        <v>41</v>
      </c>
      <c r="AL118" s="132"/>
      <c r="AM118" s="132"/>
      <c r="AN118" s="116"/>
      <c r="AO118" s="116"/>
      <c r="AP118" s="116"/>
      <c r="AQ118" s="116"/>
      <c r="AR118" s="116"/>
      <c r="AS118" s="116"/>
      <c r="AT118" s="116"/>
      <c r="AU118" s="260"/>
      <c r="AV118" s="115"/>
      <c r="AX118" s="17">
        <f>SUM(Y118:AB118)</f>
        <v>27</v>
      </c>
      <c r="AY118" s="34">
        <f>AX118/H118</f>
        <v>9</v>
      </c>
      <c r="AZ118" s="17"/>
      <c r="BA118" s="35">
        <f>K118+K119+M118</f>
        <v>1</v>
      </c>
      <c r="BB118" s="35">
        <f>S118+S119+U118</f>
        <v>1</v>
      </c>
    </row>
    <row r="119" spans="1:54" s="15" customFormat="1" ht="20.100000000000001" customHeight="1" x14ac:dyDescent="0.25">
      <c r="A119" s="156"/>
      <c r="B119" s="225"/>
      <c r="C119" s="81"/>
      <c r="D119" s="82"/>
      <c r="E119" s="83"/>
      <c r="F119" s="83"/>
      <c r="G119" s="84"/>
      <c r="H119" s="83"/>
      <c r="I119" s="83"/>
      <c r="J119" s="85" t="s">
        <v>148</v>
      </c>
      <c r="K119" s="86">
        <v>0.3</v>
      </c>
      <c r="L119" s="85"/>
      <c r="M119" s="86"/>
      <c r="N119" s="87"/>
      <c r="O119" s="87"/>
      <c r="P119" s="88"/>
      <c r="Q119" s="89"/>
      <c r="R119" s="85" t="s">
        <v>82</v>
      </c>
      <c r="S119" s="145">
        <v>0.3</v>
      </c>
      <c r="T119" s="85"/>
      <c r="U119" s="135"/>
      <c r="V119" s="90"/>
      <c r="W119" s="87"/>
      <c r="X119" s="84"/>
      <c r="Y119" s="91"/>
      <c r="Z119" s="92"/>
      <c r="AA119" s="92"/>
      <c r="AB119" s="93"/>
      <c r="AC119" s="91"/>
      <c r="AD119" s="133"/>
      <c r="AE119" s="133"/>
      <c r="AF119" s="133"/>
      <c r="AG119" s="133"/>
      <c r="AH119" s="133"/>
      <c r="AI119" s="133"/>
      <c r="AJ119" s="133" t="s">
        <v>41</v>
      </c>
      <c r="AK119" s="133" t="s">
        <v>41</v>
      </c>
      <c r="AL119" s="133"/>
      <c r="AM119" s="133"/>
      <c r="AN119" s="92"/>
      <c r="AO119" s="92"/>
      <c r="AP119" s="92"/>
      <c r="AQ119" s="92"/>
      <c r="AR119" s="92"/>
      <c r="AS119" s="92"/>
      <c r="AT119" s="92"/>
      <c r="AU119" s="263"/>
      <c r="AV119" s="93"/>
      <c r="AX119" s="17"/>
      <c r="AY119" s="34"/>
      <c r="AZ119" s="17"/>
      <c r="BA119" s="35"/>
      <c r="BB119" s="35"/>
    </row>
    <row r="120" spans="1:54" s="15" customFormat="1" ht="20.100000000000001" customHeight="1" x14ac:dyDescent="0.25">
      <c r="A120" s="101" t="s">
        <v>827</v>
      </c>
      <c r="B120" s="245"/>
      <c r="C120" s="104" t="s">
        <v>728</v>
      </c>
      <c r="D120" s="105" t="s">
        <v>506</v>
      </c>
      <c r="E120" s="106"/>
      <c r="F120" s="106" t="s">
        <v>705</v>
      </c>
      <c r="G120" s="113" t="s">
        <v>34</v>
      </c>
      <c r="H120" s="106">
        <v>3</v>
      </c>
      <c r="I120" s="106">
        <v>1</v>
      </c>
      <c r="J120" s="107" t="s">
        <v>79</v>
      </c>
      <c r="K120" s="108">
        <v>0.2</v>
      </c>
      <c r="L120" s="107" t="s">
        <v>733</v>
      </c>
      <c r="M120" s="108">
        <v>0.6</v>
      </c>
      <c r="N120" s="109"/>
      <c r="O120" s="109"/>
      <c r="P120" s="110" t="s">
        <v>41</v>
      </c>
      <c r="Q120" s="134" t="s">
        <v>9</v>
      </c>
      <c r="R120" s="107" t="s">
        <v>82</v>
      </c>
      <c r="S120" s="111">
        <v>0.2</v>
      </c>
      <c r="T120" s="107" t="s">
        <v>733</v>
      </c>
      <c r="U120" s="136">
        <v>0.6</v>
      </c>
      <c r="V120" s="112"/>
      <c r="W120" s="109"/>
      <c r="X120" s="113" t="s">
        <v>41</v>
      </c>
      <c r="Y120" s="114">
        <v>9</v>
      </c>
      <c r="Z120" s="116"/>
      <c r="AA120" s="116">
        <v>15</v>
      </c>
      <c r="AB120" s="115">
        <v>4</v>
      </c>
      <c r="AC120" s="114"/>
      <c r="AD120" s="132"/>
      <c r="AE120" s="132"/>
      <c r="AF120" s="132"/>
      <c r="AG120" s="132"/>
      <c r="AH120" s="132"/>
      <c r="AI120" s="132"/>
      <c r="AJ120" s="132"/>
      <c r="AK120" s="132"/>
      <c r="AL120" s="132" t="s">
        <v>34</v>
      </c>
      <c r="AM120" s="132"/>
      <c r="AN120" s="116"/>
      <c r="AO120" s="116"/>
      <c r="AP120" s="116"/>
      <c r="AQ120" s="116"/>
      <c r="AR120" s="116"/>
      <c r="AS120" s="116"/>
      <c r="AT120" s="116"/>
      <c r="AU120" s="260"/>
      <c r="AV120" s="115"/>
      <c r="AX120" s="17">
        <f>SUM(Y120:AB120)</f>
        <v>28</v>
      </c>
      <c r="AY120" s="34">
        <f>AX120/H120</f>
        <v>9.3333333333333339</v>
      </c>
      <c r="AZ120" s="17"/>
      <c r="BA120" s="35">
        <f>K120+K121+M120</f>
        <v>1</v>
      </c>
      <c r="BB120" s="35">
        <f>S120+S121+U120</f>
        <v>1</v>
      </c>
    </row>
    <row r="121" spans="1:54" s="15" customFormat="1" ht="20.100000000000001" customHeight="1" x14ac:dyDescent="0.25">
      <c r="A121" s="156"/>
      <c r="B121" s="225"/>
      <c r="C121" s="81"/>
      <c r="D121" s="70"/>
      <c r="E121" s="71"/>
      <c r="F121" s="71"/>
      <c r="G121" s="72"/>
      <c r="H121" s="71"/>
      <c r="I121" s="71"/>
      <c r="J121" s="73" t="s">
        <v>148</v>
      </c>
      <c r="K121" s="74">
        <v>0.2</v>
      </c>
      <c r="L121" s="73"/>
      <c r="M121" s="74"/>
      <c r="N121" s="75"/>
      <c r="O121" s="75"/>
      <c r="P121" s="16"/>
      <c r="Q121" s="76"/>
      <c r="R121" s="73" t="s">
        <v>82</v>
      </c>
      <c r="S121" s="137">
        <v>0.2</v>
      </c>
      <c r="T121" s="73"/>
      <c r="U121" s="138"/>
      <c r="V121" s="77"/>
      <c r="W121" s="75"/>
      <c r="X121" s="72"/>
      <c r="Y121" s="78"/>
      <c r="Z121" s="79"/>
      <c r="AA121" s="79"/>
      <c r="AB121" s="80"/>
      <c r="AC121" s="78"/>
      <c r="AD121" s="131"/>
      <c r="AE121" s="131"/>
      <c r="AF121" s="131"/>
      <c r="AG121" s="131"/>
      <c r="AH121" s="131"/>
      <c r="AI121" s="131"/>
      <c r="AJ121" s="131"/>
      <c r="AK121" s="131"/>
      <c r="AL121" s="131" t="s">
        <v>34</v>
      </c>
      <c r="AM121" s="131"/>
      <c r="AN121" s="79"/>
      <c r="AO121" s="79"/>
      <c r="AP121" s="79"/>
      <c r="AQ121" s="79"/>
      <c r="AR121" s="79"/>
      <c r="AS121" s="79"/>
      <c r="AT121" s="79"/>
      <c r="AU121" s="139"/>
      <c r="AV121" s="80"/>
      <c r="AX121" s="17"/>
      <c r="AY121" s="34"/>
      <c r="AZ121" s="17"/>
      <c r="BA121" s="35"/>
      <c r="BB121" s="35"/>
    </row>
    <row r="122" spans="1:54" s="15" customFormat="1" ht="20.100000000000001" customHeight="1" x14ac:dyDescent="0.25">
      <c r="A122" s="101" t="s">
        <v>809</v>
      </c>
      <c r="B122" s="245"/>
      <c r="C122" s="104" t="s">
        <v>728</v>
      </c>
      <c r="D122" s="105" t="s">
        <v>317</v>
      </c>
      <c r="E122" s="106" t="s">
        <v>904</v>
      </c>
      <c r="F122" s="106" t="s">
        <v>273</v>
      </c>
      <c r="G122" s="113" t="s">
        <v>49</v>
      </c>
      <c r="H122" s="106">
        <v>6</v>
      </c>
      <c r="I122" s="106">
        <v>2</v>
      </c>
      <c r="J122" s="107" t="s">
        <v>422</v>
      </c>
      <c r="K122" s="108">
        <v>0.25</v>
      </c>
      <c r="L122" s="107" t="s">
        <v>734</v>
      </c>
      <c r="M122" s="108">
        <v>0.5</v>
      </c>
      <c r="N122" s="109"/>
      <c r="O122" s="109"/>
      <c r="P122" s="110" t="s">
        <v>41</v>
      </c>
      <c r="Q122" s="134" t="s">
        <v>9</v>
      </c>
      <c r="R122" s="107" t="s">
        <v>82</v>
      </c>
      <c r="S122" s="111">
        <v>0.25</v>
      </c>
      <c r="T122" s="107" t="s">
        <v>734</v>
      </c>
      <c r="U122" s="136">
        <v>0.5</v>
      </c>
      <c r="V122" s="112">
        <v>0</v>
      </c>
      <c r="W122" s="109">
        <v>1</v>
      </c>
      <c r="X122" s="113"/>
      <c r="Y122" s="114">
        <v>19.5</v>
      </c>
      <c r="Z122" s="116"/>
      <c r="AA122" s="116">
        <v>33</v>
      </c>
      <c r="AB122" s="115"/>
      <c r="AC122" s="114"/>
      <c r="AD122" s="132"/>
      <c r="AE122" s="132"/>
      <c r="AF122" s="132"/>
      <c r="AG122" s="132"/>
      <c r="AH122" s="132"/>
      <c r="AI122" s="132" t="s">
        <v>34</v>
      </c>
      <c r="AJ122" s="132" t="s">
        <v>34</v>
      </c>
      <c r="AK122" s="132" t="s">
        <v>34</v>
      </c>
      <c r="AL122" s="132"/>
      <c r="AM122" s="132" t="s">
        <v>34</v>
      </c>
      <c r="AN122" s="116"/>
      <c r="AO122" s="116"/>
      <c r="AP122" s="116"/>
      <c r="AQ122" s="116"/>
      <c r="AR122" s="116"/>
      <c r="AS122" s="116"/>
      <c r="AT122" s="116"/>
      <c r="AU122" s="260"/>
      <c r="AV122" s="115" t="s">
        <v>41</v>
      </c>
      <c r="AX122" s="17">
        <f>SUM(Y122:AB122)</f>
        <v>52.5</v>
      </c>
      <c r="AY122" s="34">
        <f>AX122/H122</f>
        <v>8.75</v>
      </c>
      <c r="AZ122" s="17"/>
      <c r="BA122" s="35">
        <f>K122+K123+M122</f>
        <v>1</v>
      </c>
      <c r="BB122" s="35">
        <f>S122+S123+U122</f>
        <v>1</v>
      </c>
    </row>
    <row r="123" spans="1:54" s="15" customFormat="1" ht="20.100000000000001" customHeight="1" x14ac:dyDescent="0.25">
      <c r="A123" s="156"/>
      <c r="B123" s="225"/>
      <c r="C123" s="161"/>
      <c r="D123" s="70"/>
      <c r="E123" s="71"/>
      <c r="F123" s="71"/>
      <c r="G123" s="72"/>
      <c r="H123" s="71"/>
      <c r="I123" s="71"/>
      <c r="J123" s="73" t="s">
        <v>79</v>
      </c>
      <c r="K123" s="74">
        <v>0.25</v>
      </c>
      <c r="L123" s="73"/>
      <c r="M123" s="74"/>
      <c r="N123" s="75"/>
      <c r="O123" s="75"/>
      <c r="P123" s="16"/>
      <c r="Q123" s="76"/>
      <c r="R123" s="73" t="s">
        <v>82</v>
      </c>
      <c r="S123" s="137">
        <v>0.25</v>
      </c>
      <c r="T123" s="73"/>
      <c r="U123" s="138"/>
      <c r="V123" s="77">
        <v>0</v>
      </c>
      <c r="W123" s="75"/>
      <c r="X123" s="72"/>
      <c r="Y123" s="78"/>
      <c r="Z123" s="79"/>
      <c r="AA123" s="79"/>
      <c r="AB123" s="80"/>
      <c r="AC123" s="78"/>
      <c r="AD123" s="131"/>
      <c r="AE123" s="131"/>
      <c r="AF123" s="131"/>
      <c r="AG123" s="131"/>
      <c r="AH123" s="131"/>
      <c r="AI123" s="131" t="s">
        <v>34</v>
      </c>
      <c r="AJ123" s="131" t="s">
        <v>34</v>
      </c>
      <c r="AK123" s="131" t="s">
        <v>34</v>
      </c>
      <c r="AL123" s="131"/>
      <c r="AM123" s="131" t="s">
        <v>34</v>
      </c>
      <c r="AN123" s="79"/>
      <c r="AO123" s="79"/>
      <c r="AP123" s="79"/>
      <c r="AQ123" s="79"/>
      <c r="AR123" s="79"/>
      <c r="AS123" s="79"/>
      <c r="AT123" s="79"/>
      <c r="AU123" s="139"/>
      <c r="AV123" s="80" t="s">
        <v>41</v>
      </c>
      <c r="AX123" s="17"/>
      <c r="AY123" s="34"/>
      <c r="AZ123" s="17"/>
      <c r="BA123" s="35"/>
      <c r="BB123" s="35"/>
    </row>
    <row r="124" spans="1:54" s="15" customFormat="1" ht="20.100000000000001" customHeight="1" x14ac:dyDescent="0.25">
      <c r="A124" s="101" t="s">
        <v>404</v>
      </c>
      <c r="B124" s="245"/>
      <c r="C124" s="104" t="s">
        <v>728</v>
      </c>
      <c r="D124" s="105" t="s">
        <v>318</v>
      </c>
      <c r="E124" s="106" t="s">
        <v>634</v>
      </c>
      <c r="F124" s="106" t="s">
        <v>274</v>
      </c>
      <c r="G124" s="113" t="s">
        <v>41</v>
      </c>
      <c r="H124" s="106">
        <v>3</v>
      </c>
      <c r="I124" s="106">
        <v>1</v>
      </c>
      <c r="J124" s="107" t="s">
        <v>416</v>
      </c>
      <c r="K124" s="108">
        <v>0.3</v>
      </c>
      <c r="L124" s="107" t="s">
        <v>733</v>
      </c>
      <c r="M124" s="108">
        <v>0.6</v>
      </c>
      <c r="N124" s="109">
        <v>0</v>
      </c>
      <c r="O124" s="109">
        <v>1</v>
      </c>
      <c r="P124" s="110"/>
      <c r="Q124" s="134" t="s">
        <v>9</v>
      </c>
      <c r="R124" s="107" t="s">
        <v>82</v>
      </c>
      <c r="S124" s="108">
        <v>0.3</v>
      </c>
      <c r="T124" s="107" t="s">
        <v>733</v>
      </c>
      <c r="U124" s="136">
        <v>0.6</v>
      </c>
      <c r="V124" s="112">
        <v>0</v>
      </c>
      <c r="W124" s="109">
        <v>1</v>
      </c>
      <c r="X124" s="113"/>
      <c r="Y124" s="114">
        <v>12</v>
      </c>
      <c r="Z124" s="116"/>
      <c r="AA124" s="116">
        <v>12</v>
      </c>
      <c r="AB124" s="115"/>
      <c r="AC124" s="114"/>
      <c r="AD124" s="132"/>
      <c r="AE124" s="132"/>
      <c r="AF124" s="132"/>
      <c r="AG124" s="132"/>
      <c r="AH124" s="132"/>
      <c r="AI124" s="132"/>
      <c r="AJ124" s="132" t="s">
        <v>41</v>
      </c>
      <c r="AK124" s="132" t="s">
        <v>41</v>
      </c>
      <c r="AL124" s="132"/>
      <c r="AM124" s="132"/>
      <c r="AN124" s="116"/>
      <c r="AO124" s="116"/>
      <c r="AP124" s="116"/>
      <c r="AQ124" s="116"/>
      <c r="AR124" s="116"/>
      <c r="AS124" s="116"/>
      <c r="AT124" s="116"/>
      <c r="AU124" s="260"/>
      <c r="AV124" s="115"/>
      <c r="AX124" s="17">
        <f>SUM(Y124:AB124)</f>
        <v>24</v>
      </c>
      <c r="AY124" s="34">
        <f>AX124/H124</f>
        <v>8</v>
      </c>
      <c r="AZ124" s="17"/>
      <c r="BA124" s="35">
        <f>K124+K125+M124</f>
        <v>1</v>
      </c>
      <c r="BB124" s="35">
        <f>S124+S125+U124</f>
        <v>1</v>
      </c>
    </row>
    <row r="125" spans="1:54" s="15" customFormat="1" ht="20.100000000000001" customHeight="1" x14ac:dyDescent="0.25">
      <c r="A125" s="103"/>
      <c r="B125" s="262"/>
      <c r="C125" s="232"/>
      <c r="D125" s="82"/>
      <c r="E125" s="83"/>
      <c r="F125" s="83"/>
      <c r="G125" s="84"/>
      <c r="H125" s="83"/>
      <c r="I125" s="83"/>
      <c r="J125" s="85" t="s">
        <v>807</v>
      </c>
      <c r="K125" s="86">
        <v>0.1</v>
      </c>
      <c r="L125" s="85"/>
      <c r="M125" s="86"/>
      <c r="N125" s="87"/>
      <c r="O125" s="87"/>
      <c r="P125" s="88"/>
      <c r="Q125" s="89"/>
      <c r="R125" s="85" t="s">
        <v>82</v>
      </c>
      <c r="S125" s="86">
        <v>0.1</v>
      </c>
      <c r="T125" s="85"/>
      <c r="U125" s="135"/>
      <c r="V125" s="90"/>
      <c r="W125" s="87"/>
      <c r="X125" s="84"/>
      <c r="Y125" s="91"/>
      <c r="Z125" s="92"/>
      <c r="AA125" s="92"/>
      <c r="AB125" s="93"/>
      <c r="AC125" s="91"/>
      <c r="AD125" s="133"/>
      <c r="AE125" s="133"/>
      <c r="AF125" s="133"/>
      <c r="AG125" s="133"/>
      <c r="AH125" s="133"/>
      <c r="AI125" s="133"/>
      <c r="AJ125" s="133" t="s">
        <v>41</v>
      </c>
      <c r="AK125" s="133" t="s">
        <v>41</v>
      </c>
      <c r="AL125" s="133"/>
      <c r="AM125" s="133"/>
      <c r="AN125" s="92"/>
      <c r="AO125" s="92"/>
      <c r="AP125" s="92"/>
      <c r="AQ125" s="92"/>
      <c r="AR125" s="92"/>
      <c r="AS125" s="92"/>
      <c r="AT125" s="92"/>
      <c r="AU125" s="263"/>
      <c r="AV125" s="93"/>
      <c r="AX125" s="17"/>
      <c r="AY125" s="34"/>
      <c r="AZ125" s="17"/>
      <c r="BA125" s="35"/>
      <c r="BB125" s="35"/>
    </row>
    <row r="126" spans="1:54" s="15" customFormat="1" ht="20.100000000000001" customHeight="1" x14ac:dyDescent="0.25">
      <c r="A126" s="101" t="s">
        <v>385</v>
      </c>
      <c r="B126" s="245"/>
      <c r="C126" s="334" t="s">
        <v>728</v>
      </c>
      <c r="D126" s="105" t="s">
        <v>319</v>
      </c>
      <c r="E126" s="106" t="s">
        <v>635</v>
      </c>
      <c r="F126" s="106" t="s">
        <v>275</v>
      </c>
      <c r="G126" s="113" t="s">
        <v>41</v>
      </c>
      <c r="H126" s="106">
        <v>6</v>
      </c>
      <c r="I126" s="106">
        <v>2</v>
      </c>
      <c r="J126" s="107" t="s">
        <v>77</v>
      </c>
      <c r="K126" s="108">
        <v>0.25</v>
      </c>
      <c r="L126" s="107"/>
      <c r="M126" s="108"/>
      <c r="N126" s="109"/>
      <c r="O126" s="109"/>
      <c r="P126" s="110" t="s">
        <v>41</v>
      </c>
      <c r="Q126" s="134" t="s">
        <v>82</v>
      </c>
      <c r="R126" s="107"/>
      <c r="S126" s="111"/>
      <c r="T126" s="107"/>
      <c r="U126" s="136"/>
      <c r="V126" s="112"/>
      <c r="W126" s="109"/>
      <c r="X126" s="113" t="s">
        <v>41</v>
      </c>
      <c r="Y126" s="114">
        <v>7.5</v>
      </c>
      <c r="Z126" s="116"/>
      <c r="AA126" s="116">
        <v>7.5</v>
      </c>
      <c r="AB126" s="115">
        <v>35</v>
      </c>
      <c r="AC126" s="114"/>
      <c r="AD126" s="132"/>
      <c r="AE126" s="132"/>
      <c r="AF126" s="132"/>
      <c r="AG126" s="132"/>
      <c r="AH126" s="132"/>
      <c r="AI126" s="132"/>
      <c r="AJ126" s="132" t="s">
        <v>41</v>
      </c>
      <c r="AK126" s="132"/>
      <c r="AL126" s="132" t="s">
        <v>41</v>
      </c>
      <c r="AM126" s="132"/>
      <c r="AN126" s="116"/>
      <c r="AO126" s="116"/>
      <c r="AP126" s="116"/>
      <c r="AQ126" s="116"/>
      <c r="AR126" s="116"/>
      <c r="AS126" s="116"/>
      <c r="AT126" s="116"/>
      <c r="AU126" s="260"/>
      <c r="AV126" s="115"/>
      <c r="AX126" s="17">
        <f>SUM(G126:K126)</f>
        <v>8.25</v>
      </c>
      <c r="AY126" s="34">
        <f>AX126/H126</f>
        <v>1.375</v>
      </c>
      <c r="AZ126" s="17"/>
      <c r="BA126" s="35">
        <f>K126+K127+K128+K129+M126</f>
        <v>1</v>
      </c>
      <c r="BB126" s="35"/>
    </row>
    <row r="127" spans="1:54" s="15" customFormat="1" ht="20.100000000000001" customHeight="1" x14ac:dyDescent="0.25">
      <c r="A127" s="156"/>
      <c r="B127" s="225"/>
      <c r="C127" s="161"/>
      <c r="D127" s="70"/>
      <c r="E127" s="71"/>
      <c r="F127" s="71"/>
      <c r="G127" s="72"/>
      <c r="H127" s="71"/>
      <c r="I127" s="71"/>
      <c r="J127" s="73" t="s">
        <v>12</v>
      </c>
      <c r="K127" s="74">
        <v>0.25</v>
      </c>
      <c r="L127" s="73"/>
      <c r="M127" s="74"/>
      <c r="N127" s="75"/>
      <c r="O127" s="75"/>
      <c r="P127" s="16"/>
      <c r="Q127" s="76"/>
      <c r="R127" s="73"/>
      <c r="S127" s="74"/>
      <c r="T127" s="73"/>
      <c r="U127" s="138"/>
      <c r="V127" s="77"/>
      <c r="W127" s="75"/>
      <c r="X127" s="72"/>
      <c r="Y127" s="78"/>
      <c r="Z127" s="79"/>
      <c r="AA127" s="79"/>
      <c r="AB127" s="80"/>
      <c r="AC127" s="78"/>
      <c r="AD127" s="131"/>
      <c r="AE127" s="131"/>
      <c r="AF127" s="131"/>
      <c r="AG127" s="131"/>
      <c r="AH127" s="131"/>
      <c r="AI127" s="131"/>
      <c r="AJ127" s="131" t="s">
        <v>41</v>
      </c>
      <c r="AK127" s="131"/>
      <c r="AL127" s="131" t="s">
        <v>41</v>
      </c>
      <c r="AM127" s="131"/>
      <c r="AN127" s="79"/>
      <c r="AO127" s="79"/>
      <c r="AP127" s="79"/>
      <c r="AQ127" s="79"/>
      <c r="AR127" s="79"/>
      <c r="AS127" s="79"/>
      <c r="AT127" s="79"/>
      <c r="AU127" s="139"/>
      <c r="AV127" s="80"/>
      <c r="AX127" s="17"/>
      <c r="AY127" s="34"/>
      <c r="AZ127" s="17"/>
      <c r="BA127" s="35"/>
      <c r="BB127" s="35"/>
    </row>
    <row r="128" spans="1:54" s="15" customFormat="1" ht="20.100000000000001" customHeight="1" x14ac:dyDescent="0.25">
      <c r="A128" s="156"/>
      <c r="B128" s="225"/>
      <c r="C128" s="161"/>
      <c r="D128" s="70"/>
      <c r="E128" s="71"/>
      <c r="F128" s="71"/>
      <c r="G128" s="72"/>
      <c r="H128" s="71"/>
      <c r="I128" s="71"/>
      <c r="J128" s="73" t="s">
        <v>77</v>
      </c>
      <c r="K128" s="74">
        <v>0.25</v>
      </c>
      <c r="L128" s="73"/>
      <c r="M128" s="74"/>
      <c r="N128" s="75"/>
      <c r="O128" s="75"/>
      <c r="P128" s="16"/>
      <c r="Q128" s="76"/>
      <c r="R128" s="73"/>
      <c r="S128" s="137"/>
      <c r="T128" s="73"/>
      <c r="U128" s="138"/>
      <c r="V128" s="77"/>
      <c r="W128" s="75"/>
      <c r="X128" s="72"/>
      <c r="Y128" s="78"/>
      <c r="Z128" s="79"/>
      <c r="AA128" s="79"/>
      <c r="AB128" s="80"/>
      <c r="AC128" s="78"/>
      <c r="AD128" s="131"/>
      <c r="AE128" s="131"/>
      <c r="AF128" s="131"/>
      <c r="AG128" s="131"/>
      <c r="AH128" s="131"/>
      <c r="AI128" s="131"/>
      <c r="AJ128" s="131" t="s">
        <v>41</v>
      </c>
      <c r="AK128" s="131"/>
      <c r="AL128" s="131" t="s">
        <v>41</v>
      </c>
      <c r="AM128" s="131"/>
      <c r="AN128" s="79"/>
      <c r="AO128" s="79"/>
      <c r="AP128" s="79"/>
      <c r="AQ128" s="79"/>
      <c r="AR128" s="79"/>
      <c r="AS128" s="79"/>
      <c r="AT128" s="79"/>
      <c r="AU128" s="139"/>
      <c r="AV128" s="80"/>
      <c r="AX128" s="17"/>
      <c r="AY128" s="34"/>
      <c r="AZ128" s="17"/>
      <c r="BA128" s="35"/>
      <c r="BB128" s="35"/>
    </row>
    <row r="129" spans="1:54" s="15" customFormat="1" ht="20.100000000000001" customHeight="1" x14ac:dyDescent="0.25">
      <c r="A129" s="156"/>
      <c r="B129" s="225"/>
      <c r="C129" s="232"/>
      <c r="D129" s="82"/>
      <c r="E129" s="83"/>
      <c r="F129" s="83"/>
      <c r="G129" s="84"/>
      <c r="H129" s="83"/>
      <c r="I129" s="83"/>
      <c r="J129" s="85" t="s">
        <v>12</v>
      </c>
      <c r="K129" s="86">
        <v>0.25</v>
      </c>
      <c r="L129" s="85"/>
      <c r="M129" s="86"/>
      <c r="N129" s="87"/>
      <c r="O129" s="87"/>
      <c r="P129" s="88"/>
      <c r="Q129" s="89"/>
      <c r="R129" s="85"/>
      <c r="S129" s="145"/>
      <c r="T129" s="85"/>
      <c r="U129" s="135"/>
      <c r="V129" s="90"/>
      <c r="W129" s="87"/>
      <c r="X129" s="84"/>
      <c r="Y129" s="91"/>
      <c r="Z129" s="92"/>
      <c r="AA129" s="92"/>
      <c r="AB129" s="93"/>
      <c r="AC129" s="91"/>
      <c r="AD129" s="133"/>
      <c r="AE129" s="133"/>
      <c r="AF129" s="133"/>
      <c r="AG129" s="133"/>
      <c r="AH129" s="133"/>
      <c r="AI129" s="133"/>
      <c r="AJ129" s="133" t="s">
        <v>41</v>
      </c>
      <c r="AK129" s="133"/>
      <c r="AL129" s="133" t="s">
        <v>41</v>
      </c>
      <c r="AM129" s="133"/>
      <c r="AN129" s="92"/>
      <c r="AO129" s="92"/>
      <c r="AP129" s="92"/>
      <c r="AQ129" s="92"/>
      <c r="AR129" s="92"/>
      <c r="AS129" s="92"/>
      <c r="AT129" s="92"/>
      <c r="AU129" s="263"/>
      <c r="AV129" s="93"/>
      <c r="AX129" s="17"/>
      <c r="AY129" s="34"/>
      <c r="AZ129" s="17"/>
      <c r="BA129" s="35"/>
      <c r="BB129" s="35"/>
    </row>
    <row r="130" spans="1:54" s="15" customFormat="1" ht="20.100000000000001" customHeight="1" x14ac:dyDescent="0.25">
      <c r="A130" s="101" t="s">
        <v>405</v>
      </c>
      <c r="B130" s="245"/>
      <c r="C130" s="104" t="s">
        <v>728</v>
      </c>
      <c r="D130" s="105" t="s">
        <v>320</v>
      </c>
      <c r="E130" s="106" t="s">
        <v>905</v>
      </c>
      <c r="F130" s="106" t="s">
        <v>276</v>
      </c>
      <c r="G130" s="113" t="s">
        <v>49</v>
      </c>
      <c r="H130" s="106">
        <v>6</v>
      </c>
      <c r="I130" s="106">
        <v>2</v>
      </c>
      <c r="J130" s="107" t="s">
        <v>79</v>
      </c>
      <c r="K130" s="108">
        <v>0.25</v>
      </c>
      <c r="L130" s="107" t="s">
        <v>733</v>
      </c>
      <c r="M130" s="108">
        <v>0.5</v>
      </c>
      <c r="N130" s="109"/>
      <c r="O130" s="109"/>
      <c r="P130" s="110" t="s">
        <v>41</v>
      </c>
      <c r="Q130" s="134" t="s">
        <v>9</v>
      </c>
      <c r="R130" s="107" t="s">
        <v>82</v>
      </c>
      <c r="S130" s="111">
        <v>0.25</v>
      </c>
      <c r="T130" s="107" t="s">
        <v>733</v>
      </c>
      <c r="U130" s="136">
        <v>0.5</v>
      </c>
      <c r="V130" s="112"/>
      <c r="W130" s="109"/>
      <c r="X130" s="113" t="s">
        <v>41</v>
      </c>
      <c r="Y130" s="114">
        <v>27</v>
      </c>
      <c r="Z130" s="116"/>
      <c r="AA130" s="116">
        <v>33</v>
      </c>
      <c r="AB130" s="115"/>
      <c r="AC130" s="114"/>
      <c r="AD130" s="132"/>
      <c r="AE130" s="132"/>
      <c r="AF130" s="132"/>
      <c r="AG130" s="132"/>
      <c r="AH130" s="132" t="s">
        <v>34</v>
      </c>
      <c r="AI130" s="132"/>
      <c r="AJ130" s="132"/>
      <c r="AK130" s="132"/>
      <c r="AL130" s="132"/>
      <c r="AM130" s="132"/>
      <c r="AN130" s="116"/>
      <c r="AO130" s="116"/>
      <c r="AP130" s="116"/>
      <c r="AQ130" s="116"/>
      <c r="AR130" s="116"/>
      <c r="AS130" s="116"/>
      <c r="AT130" s="116"/>
      <c r="AU130" s="260"/>
      <c r="AV130" s="115" t="s">
        <v>41</v>
      </c>
      <c r="AX130" s="17">
        <f>SUM(Y130:AB130)</f>
        <v>60</v>
      </c>
      <c r="AY130" s="34">
        <f>AX130/H130</f>
        <v>10</v>
      </c>
      <c r="AZ130" s="17"/>
      <c r="BA130" s="35">
        <f>K130+K131+M130</f>
        <v>1</v>
      </c>
      <c r="BB130" s="35">
        <f>S130+S131+U130</f>
        <v>1</v>
      </c>
    </row>
    <row r="131" spans="1:54" s="15" customFormat="1" ht="20.100000000000001" customHeight="1" x14ac:dyDescent="0.25">
      <c r="A131" s="103"/>
      <c r="B131" s="262"/>
      <c r="C131" s="232"/>
      <c r="D131" s="82"/>
      <c r="E131" s="83"/>
      <c r="F131" s="83"/>
      <c r="G131" s="84"/>
      <c r="H131" s="83"/>
      <c r="I131" s="83"/>
      <c r="J131" s="85" t="s">
        <v>79</v>
      </c>
      <c r="K131" s="86">
        <v>0.25</v>
      </c>
      <c r="L131" s="85"/>
      <c r="M131" s="86"/>
      <c r="N131" s="87"/>
      <c r="O131" s="87"/>
      <c r="P131" s="88"/>
      <c r="Q131" s="89"/>
      <c r="R131" s="85" t="s">
        <v>82</v>
      </c>
      <c r="S131" s="145">
        <v>0.25</v>
      </c>
      <c r="T131" s="85"/>
      <c r="U131" s="135"/>
      <c r="V131" s="90"/>
      <c r="W131" s="87"/>
      <c r="X131" s="84"/>
      <c r="Y131" s="91"/>
      <c r="Z131" s="92"/>
      <c r="AA131" s="92"/>
      <c r="AB131" s="93"/>
      <c r="AC131" s="91"/>
      <c r="AD131" s="133"/>
      <c r="AE131" s="133"/>
      <c r="AF131" s="133"/>
      <c r="AG131" s="133"/>
      <c r="AH131" s="133" t="s">
        <v>34</v>
      </c>
      <c r="AI131" s="133"/>
      <c r="AJ131" s="133"/>
      <c r="AK131" s="133"/>
      <c r="AL131" s="133"/>
      <c r="AM131" s="133"/>
      <c r="AN131" s="92"/>
      <c r="AO131" s="92"/>
      <c r="AP131" s="92"/>
      <c r="AQ131" s="92"/>
      <c r="AR131" s="92"/>
      <c r="AS131" s="92"/>
      <c r="AT131" s="92"/>
      <c r="AU131" s="263"/>
      <c r="AV131" s="93" t="s">
        <v>41</v>
      </c>
      <c r="AX131" s="17"/>
      <c r="AY131" s="34"/>
      <c r="AZ131" s="17"/>
      <c r="BA131" s="35"/>
      <c r="BB131" s="35"/>
    </row>
    <row r="132" spans="1:54" s="15" customFormat="1" ht="20.100000000000001" customHeight="1" x14ac:dyDescent="0.25">
      <c r="A132" s="101" t="s">
        <v>367</v>
      </c>
      <c r="B132" s="245"/>
      <c r="C132" s="104" t="s">
        <v>728</v>
      </c>
      <c r="D132" s="105" t="s">
        <v>321</v>
      </c>
      <c r="E132" s="106"/>
      <c r="F132" s="106" t="s">
        <v>277</v>
      </c>
      <c r="G132" s="113" t="s">
        <v>34</v>
      </c>
      <c r="H132" s="106">
        <v>6</v>
      </c>
      <c r="I132" s="106">
        <v>2</v>
      </c>
      <c r="J132" s="107" t="s">
        <v>808</v>
      </c>
      <c r="K132" s="108">
        <v>0.3</v>
      </c>
      <c r="L132" s="107" t="s">
        <v>734</v>
      </c>
      <c r="M132" s="108">
        <v>0.45</v>
      </c>
      <c r="N132" s="109"/>
      <c r="O132" s="109"/>
      <c r="P132" s="110" t="s">
        <v>41</v>
      </c>
      <c r="Q132" s="134" t="s">
        <v>9</v>
      </c>
      <c r="R132" s="107" t="s">
        <v>82</v>
      </c>
      <c r="S132" s="108">
        <v>0.3</v>
      </c>
      <c r="T132" s="107" t="s">
        <v>734</v>
      </c>
      <c r="U132" s="136">
        <v>0.45</v>
      </c>
      <c r="V132" s="112">
        <v>0.3</v>
      </c>
      <c r="W132" s="109">
        <v>0.7</v>
      </c>
      <c r="X132" s="113"/>
      <c r="Y132" s="114"/>
      <c r="Z132" s="116">
        <v>36</v>
      </c>
      <c r="AA132" s="116">
        <v>1.5</v>
      </c>
      <c r="AB132" s="115">
        <v>16</v>
      </c>
      <c r="AC132" s="114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16"/>
      <c r="AO132" s="116"/>
      <c r="AP132" s="116"/>
      <c r="AQ132" s="116" t="s">
        <v>34</v>
      </c>
      <c r="AR132" s="116"/>
      <c r="AS132" s="116"/>
      <c r="AT132" s="116"/>
      <c r="AU132" s="260"/>
      <c r="AV132" s="115"/>
      <c r="AX132" s="17">
        <f>SUM(Y132:AB132)</f>
        <v>53.5</v>
      </c>
      <c r="AY132" s="34">
        <f>AX132/H132</f>
        <v>8.9166666666666661</v>
      </c>
      <c r="AZ132" s="17"/>
      <c r="BA132" s="35">
        <f>K132+K133+M132</f>
        <v>1</v>
      </c>
      <c r="BB132" s="35">
        <f>S132+S133+U132</f>
        <v>1</v>
      </c>
    </row>
    <row r="133" spans="1:54" s="15" customFormat="1" ht="20.100000000000001" customHeight="1" x14ac:dyDescent="0.25">
      <c r="A133" s="156"/>
      <c r="B133" s="225"/>
      <c r="C133" s="81"/>
      <c r="D133" s="82"/>
      <c r="E133" s="83"/>
      <c r="F133" s="83"/>
      <c r="G133" s="84"/>
      <c r="H133" s="83"/>
      <c r="I133" s="83"/>
      <c r="J133" s="85" t="s">
        <v>79</v>
      </c>
      <c r="K133" s="86">
        <v>0.25</v>
      </c>
      <c r="L133" s="85"/>
      <c r="M133" s="86"/>
      <c r="N133" s="87"/>
      <c r="O133" s="87"/>
      <c r="P133" s="88"/>
      <c r="Q133" s="89"/>
      <c r="R133" s="85" t="s">
        <v>82</v>
      </c>
      <c r="S133" s="86">
        <v>0.25</v>
      </c>
      <c r="T133" s="85"/>
      <c r="U133" s="135"/>
      <c r="V133" s="90">
        <v>0</v>
      </c>
      <c r="W133" s="87"/>
      <c r="X133" s="84"/>
      <c r="Y133" s="91"/>
      <c r="Z133" s="92"/>
      <c r="AA133" s="92"/>
      <c r="AB133" s="93"/>
      <c r="AC133" s="91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92"/>
      <c r="AO133" s="92"/>
      <c r="AP133" s="92"/>
      <c r="AQ133" s="92" t="s">
        <v>34</v>
      </c>
      <c r="AR133" s="92"/>
      <c r="AS133" s="92"/>
      <c r="AT133" s="92"/>
      <c r="AU133" s="263"/>
      <c r="AV133" s="93"/>
      <c r="AX133" s="17"/>
      <c r="AY133" s="34"/>
      <c r="AZ133" s="17"/>
      <c r="BA133" s="35"/>
      <c r="BB133" s="35"/>
    </row>
    <row r="134" spans="1:54" s="15" customFormat="1" ht="20.100000000000001" customHeight="1" x14ac:dyDescent="0.25">
      <c r="A134" s="101" t="s">
        <v>830</v>
      </c>
      <c r="B134" s="245"/>
      <c r="C134" s="104" t="s">
        <v>728</v>
      </c>
      <c r="D134" s="70" t="s">
        <v>715</v>
      </c>
      <c r="E134" s="106"/>
      <c r="F134" s="106" t="s">
        <v>968</v>
      </c>
      <c r="G134" s="113" t="s">
        <v>34</v>
      </c>
      <c r="H134" s="106">
        <v>3</v>
      </c>
      <c r="I134" s="106">
        <v>1</v>
      </c>
      <c r="J134" s="107" t="s">
        <v>148</v>
      </c>
      <c r="K134" s="108">
        <v>0.7</v>
      </c>
      <c r="L134" s="107"/>
      <c r="M134" s="108"/>
      <c r="N134" s="109"/>
      <c r="O134" s="109"/>
      <c r="P134" s="110" t="s">
        <v>41</v>
      </c>
      <c r="Q134" s="134" t="s">
        <v>9</v>
      </c>
      <c r="R134" s="107" t="s">
        <v>9</v>
      </c>
      <c r="S134" s="111"/>
      <c r="T134" s="107" t="s">
        <v>34</v>
      </c>
      <c r="U134" s="136">
        <v>1</v>
      </c>
      <c r="V134" s="112"/>
      <c r="W134" s="109"/>
      <c r="X134" s="113" t="s">
        <v>41</v>
      </c>
      <c r="Y134" s="114"/>
      <c r="Z134" s="116">
        <v>4.5</v>
      </c>
      <c r="AA134" s="116"/>
      <c r="AB134" s="115">
        <v>24</v>
      </c>
      <c r="AC134" s="114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 t="s">
        <v>34</v>
      </c>
      <c r="AN134" s="116"/>
      <c r="AO134" s="116"/>
      <c r="AP134" s="116"/>
      <c r="AQ134" s="116"/>
      <c r="AR134" s="116"/>
      <c r="AS134" s="116"/>
      <c r="AT134" s="116"/>
      <c r="AU134" s="260"/>
      <c r="AV134" s="115"/>
      <c r="AX134" s="17">
        <f>SUM(Y134:AB134)</f>
        <v>28.5</v>
      </c>
      <c r="AY134" s="34">
        <f>AX134/H134</f>
        <v>9.5</v>
      </c>
      <c r="AZ134" s="17"/>
      <c r="BA134" s="35">
        <f>K134+K135+M134</f>
        <v>1</v>
      </c>
      <c r="BB134" s="35">
        <f>S134+S135+U134</f>
        <v>1</v>
      </c>
    </row>
    <row r="135" spans="1:54" s="15" customFormat="1" ht="20.100000000000001" customHeight="1" x14ac:dyDescent="0.25">
      <c r="A135" s="156"/>
      <c r="B135" s="225"/>
      <c r="C135" s="81"/>
      <c r="D135" s="70"/>
      <c r="E135" s="71"/>
      <c r="F135" s="71"/>
      <c r="G135" s="72"/>
      <c r="H135" s="71"/>
      <c r="I135" s="71"/>
      <c r="J135" s="73" t="s">
        <v>79</v>
      </c>
      <c r="K135" s="74">
        <v>0.3</v>
      </c>
      <c r="L135" s="73"/>
      <c r="M135" s="74"/>
      <c r="N135" s="75"/>
      <c r="O135" s="75"/>
      <c r="P135" s="16"/>
      <c r="Q135" s="76"/>
      <c r="R135" s="73" t="s">
        <v>9</v>
      </c>
      <c r="S135" s="137"/>
      <c r="T135" s="73"/>
      <c r="U135" s="138"/>
      <c r="V135" s="77"/>
      <c r="W135" s="75"/>
      <c r="X135" s="72"/>
      <c r="Y135" s="78"/>
      <c r="Z135" s="79"/>
      <c r="AA135" s="79"/>
      <c r="AB135" s="80"/>
      <c r="AC135" s="78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 t="s">
        <v>34</v>
      </c>
      <c r="AN135" s="79"/>
      <c r="AO135" s="79"/>
      <c r="AP135" s="79"/>
      <c r="AQ135" s="79"/>
      <c r="AR135" s="79"/>
      <c r="AS135" s="79"/>
      <c r="AT135" s="79"/>
      <c r="AU135" s="139"/>
      <c r="AV135" s="80"/>
      <c r="AX135" s="17"/>
      <c r="AY135" s="34"/>
      <c r="AZ135" s="17"/>
      <c r="BA135" s="35"/>
      <c r="BB135" s="35"/>
    </row>
    <row r="136" spans="1:54" s="15" customFormat="1" ht="20.100000000000001" customHeight="1" x14ac:dyDescent="0.25">
      <c r="A136" s="461" t="s">
        <v>403</v>
      </c>
      <c r="B136" s="462"/>
      <c r="C136" s="463" t="s">
        <v>728</v>
      </c>
      <c r="D136" s="464" t="s">
        <v>714</v>
      </c>
      <c r="E136" s="465" t="s">
        <v>843</v>
      </c>
      <c r="F136" s="465" t="s">
        <v>706</v>
      </c>
      <c r="G136" s="466" t="s">
        <v>34</v>
      </c>
      <c r="H136" s="465">
        <v>3</v>
      </c>
      <c r="I136" s="465">
        <v>1</v>
      </c>
      <c r="J136" s="467" t="s">
        <v>422</v>
      </c>
      <c r="K136" s="468">
        <v>0.2</v>
      </c>
      <c r="L136" s="467"/>
      <c r="M136" s="468"/>
      <c r="N136" s="469"/>
      <c r="O136" s="469"/>
      <c r="P136" s="470" t="s">
        <v>41</v>
      </c>
      <c r="Q136" s="485" t="s">
        <v>82</v>
      </c>
      <c r="R136" s="467"/>
      <c r="S136" s="486"/>
      <c r="T136" s="467"/>
      <c r="U136" s="487"/>
      <c r="V136" s="488"/>
      <c r="W136" s="469"/>
      <c r="X136" s="466" t="s">
        <v>41</v>
      </c>
      <c r="Y136" s="114"/>
      <c r="Z136" s="116"/>
      <c r="AA136" s="116"/>
      <c r="AB136" s="115">
        <v>32</v>
      </c>
      <c r="AC136" s="114"/>
      <c r="AD136" s="132"/>
      <c r="AE136" s="132"/>
      <c r="AF136" s="132"/>
      <c r="AG136" s="132"/>
      <c r="AH136" s="132"/>
      <c r="AI136" s="132" t="s">
        <v>34</v>
      </c>
      <c r="AJ136" s="132" t="s">
        <v>34</v>
      </c>
      <c r="AK136" s="132" t="s">
        <v>34</v>
      </c>
      <c r="AL136" s="132"/>
      <c r="AM136" s="132"/>
      <c r="AN136" s="116"/>
      <c r="AO136" s="116"/>
      <c r="AP136" s="116"/>
      <c r="AQ136" s="116"/>
      <c r="AR136" s="116"/>
      <c r="AS136" s="116"/>
      <c r="AT136" s="116"/>
      <c r="AU136" s="260"/>
      <c r="AV136" s="115"/>
      <c r="AX136" s="17">
        <f>SUM(Y136:AB136)</f>
        <v>32</v>
      </c>
      <c r="AY136" s="34">
        <f>AX136/H136</f>
        <v>10.666666666666666</v>
      </c>
      <c r="AZ136" s="17"/>
      <c r="BA136" s="35">
        <f>K136+K137+K138+M136</f>
        <v>1</v>
      </c>
      <c r="BB136" s="35"/>
    </row>
    <row r="137" spans="1:54" s="15" customFormat="1" ht="20.100000000000001" customHeight="1" x14ac:dyDescent="0.25">
      <c r="A137" s="471"/>
      <c r="B137" s="472"/>
      <c r="C137" s="473"/>
      <c r="D137" s="474"/>
      <c r="E137" s="475"/>
      <c r="F137" s="475"/>
      <c r="G137" s="476"/>
      <c r="H137" s="475"/>
      <c r="I137" s="475"/>
      <c r="J137" s="477" t="s">
        <v>8</v>
      </c>
      <c r="K137" s="478">
        <v>0.4</v>
      </c>
      <c r="L137" s="477"/>
      <c r="M137" s="478"/>
      <c r="N137" s="479"/>
      <c r="O137" s="479"/>
      <c r="P137" s="480"/>
      <c r="Q137" s="489"/>
      <c r="R137" s="477"/>
      <c r="S137" s="490"/>
      <c r="T137" s="477"/>
      <c r="U137" s="491"/>
      <c r="V137" s="492"/>
      <c r="W137" s="479"/>
      <c r="X137" s="476"/>
      <c r="Y137" s="78"/>
      <c r="Z137" s="79"/>
      <c r="AA137" s="79"/>
      <c r="AB137" s="80"/>
      <c r="AC137" s="78"/>
      <c r="AD137" s="131"/>
      <c r="AE137" s="131"/>
      <c r="AF137" s="131"/>
      <c r="AG137" s="131"/>
      <c r="AH137" s="131"/>
      <c r="AI137" s="131" t="s">
        <v>34</v>
      </c>
      <c r="AJ137" s="131" t="s">
        <v>34</v>
      </c>
      <c r="AK137" s="131" t="s">
        <v>34</v>
      </c>
      <c r="AL137" s="131"/>
      <c r="AM137" s="131"/>
      <c r="AN137" s="79"/>
      <c r="AO137" s="79"/>
      <c r="AP137" s="79"/>
      <c r="AQ137" s="79"/>
      <c r="AR137" s="79"/>
      <c r="AS137" s="79"/>
      <c r="AT137" s="79"/>
      <c r="AU137" s="139"/>
      <c r="AV137" s="80"/>
      <c r="AX137" s="17"/>
      <c r="AY137" s="34"/>
      <c r="AZ137" s="17"/>
      <c r="BA137" s="35"/>
      <c r="BB137" s="35"/>
    </row>
    <row r="138" spans="1:54" s="15" customFormat="1" ht="20.100000000000001" customHeight="1" x14ac:dyDescent="0.25">
      <c r="A138" s="481"/>
      <c r="B138" s="482"/>
      <c r="C138" s="483"/>
      <c r="D138" s="484"/>
      <c r="E138" s="475"/>
      <c r="F138" s="475"/>
      <c r="G138" s="476"/>
      <c r="H138" s="475"/>
      <c r="I138" s="475"/>
      <c r="J138" s="477" t="s">
        <v>8</v>
      </c>
      <c r="K138" s="478">
        <v>0.4</v>
      </c>
      <c r="L138" s="477"/>
      <c r="M138" s="478"/>
      <c r="N138" s="479"/>
      <c r="O138" s="479"/>
      <c r="P138" s="480"/>
      <c r="Q138" s="489"/>
      <c r="R138" s="493"/>
      <c r="S138" s="494"/>
      <c r="T138" s="493"/>
      <c r="U138" s="495"/>
      <c r="V138" s="492"/>
      <c r="W138" s="479"/>
      <c r="X138" s="476"/>
      <c r="Y138" s="78"/>
      <c r="Z138" s="79"/>
      <c r="AA138" s="79"/>
      <c r="AB138" s="80"/>
      <c r="AC138" s="78"/>
      <c r="AD138" s="131"/>
      <c r="AE138" s="131"/>
      <c r="AF138" s="131"/>
      <c r="AG138" s="131"/>
      <c r="AH138" s="131"/>
      <c r="AI138" s="131" t="s">
        <v>34</v>
      </c>
      <c r="AJ138" s="131" t="s">
        <v>34</v>
      </c>
      <c r="AK138" s="131" t="s">
        <v>34</v>
      </c>
      <c r="AL138" s="131"/>
      <c r="AM138" s="131"/>
      <c r="AN138" s="79"/>
      <c r="AO138" s="79"/>
      <c r="AP138" s="79"/>
      <c r="AQ138" s="79"/>
      <c r="AR138" s="79"/>
      <c r="AS138" s="79"/>
      <c r="AT138" s="79"/>
      <c r="AU138" s="139"/>
      <c r="AV138" s="80"/>
      <c r="AX138" s="17"/>
      <c r="AY138" s="34"/>
      <c r="AZ138" s="17"/>
      <c r="BA138" s="35"/>
      <c r="BB138" s="35"/>
    </row>
    <row r="139" spans="1:54" s="15" customFormat="1" ht="20.100000000000001" customHeight="1" x14ac:dyDescent="0.25">
      <c r="A139" s="101" t="s">
        <v>810</v>
      </c>
      <c r="B139" s="245"/>
      <c r="C139" s="104" t="s">
        <v>728</v>
      </c>
      <c r="D139" s="105" t="s">
        <v>507</v>
      </c>
      <c r="E139" s="106"/>
      <c r="F139" s="106" t="s">
        <v>707</v>
      </c>
      <c r="G139" s="113" t="s">
        <v>41</v>
      </c>
      <c r="H139" s="106">
        <v>6</v>
      </c>
      <c r="I139" s="106">
        <v>2</v>
      </c>
      <c r="J139" s="107" t="s">
        <v>831</v>
      </c>
      <c r="K139" s="108">
        <v>0.2</v>
      </c>
      <c r="L139" s="107"/>
      <c r="M139" s="108"/>
      <c r="N139" s="109"/>
      <c r="O139" s="109"/>
      <c r="P139" s="110" t="s">
        <v>41</v>
      </c>
      <c r="Q139" s="134"/>
      <c r="R139" s="107" t="s">
        <v>82</v>
      </c>
      <c r="S139" s="111">
        <v>0.2</v>
      </c>
      <c r="T139" s="107" t="s">
        <v>34</v>
      </c>
      <c r="U139" s="136">
        <v>0.6</v>
      </c>
      <c r="V139" s="112"/>
      <c r="W139" s="109"/>
      <c r="X139" s="113" t="s">
        <v>41</v>
      </c>
      <c r="Y139" s="114">
        <v>12</v>
      </c>
      <c r="Z139" s="116"/>
      <c r="AA139" s="116">
        <v>12</v>
      </c>
      <c r="AB139" s="115">
        <v>32</v>
      </c>
      <c r="AC139" s="114"/>
      <c r="AD139" s="132"/>
      <c r="AE139" s="132"/>
      <c r="AF139" s="132"/>
      <c r="AG139" s="132"/>
      <c r="AH139" s="132"/>
      <c r="AI139" s="132"/>
      <c r="AJ139" s="132" t="s">
        <v>41</v>
      </c>
      <c r="AK139" s="132"/>
      <c r="AL139" s="132"/>
      <c r="AM139" s="132"/>
      <c r="AN139" s="116"/>
      <c r="AO139" s="116"/>
      <c r="AP139" s="116"/>
      <c r="AQ139" s="116"/>
      <c r="AR139" s="116"/>
      <c r="AS139" s="116"/>
      <c r="AT139" s="116"/>
      <c r="AU139" s="260"/>
      <c r="AV139" s="115"/>
      <c r="AX139" s="17">
        <f>SUM(Y139:AB139)</f>
        <v>56</v>
      </c>
      <c r="AY139" s="34">
        <f>AX139/H139</f>
        <v>9.3333333333333339</v>
      </c>
      <c r="AZ139" s="17"/>
      <c r="BA139" s="35">
        <f>K139+K140+K141+K142+M139</f>
        <v>1</v>
      </c>
      <c r="BB139" s="35">
        <f>S139+S140+S141+S142+U139</f>
        <v>1</v>
      </c>
    </row>
    <row r="140" spans="1:54" s="15" customFormat="1" ht="20.100000000000001" customHeight="1" x14ac:dyDescent="0.25">
      <c r="A140" s="102"/>
      <c r="B140" s="246"/>
      <c r="C140" s="161"/>
      <c r="D140" s="70"/>
      <c r="E140" s="71"/>
      <c r="F140" s="71"/>
      <c r="G140" s="72"/>
      <c r="H140" s="71"/>
      <c r="I140" s="71"/>
      <c r="J140" s="73" t="s">
        <v>832</v>
      </c>
      <c r="K140" s="74">
        <v>0.2</v>
      </c>
      <c r="L140" s="73"/>
      <c r="M140" s="74"/>
      <c r="N140" s="75"/>
      <c r="O140" s="75"/>
      <c r="P140" s="16"/>
      <c r="Q140" s="76"/>
      <c r="R140" s="73" t="s">
        <v>82</v>
      </c>
      <c r="S140" s="137">
        <v>0.2</v>
      </c>
      <c r="T140" s="73"/>
      <c r="U140" s="138"/>
      <c r="V140" s="77"/>
      <c r="W140" s="75"/>
      <c r="X140" s="72"/>
      <c r="Y140" s="78"/>
      <c r="Z140" s="79"/>
      <c r="AA140" s="79"/>
      <c r="AB140" s="80"/>
      <c r="AC140" s="78"/>
      <c r="AD140" s="131"/>
      <c r="AE140" s="131"/>
      <c r="AF140" s="131"/>
      <c r="AG140" s="131"/>
      <c r="AH140" s="131"/>
      <c r="AI140" s="131"/>
      <c r="AJ140" s="131" t="s">
        <v>41</v>
      </c>
      <c r="AK140" s="131"/>
      <c r="AL140" s="131"/>
      <c r="AM140" s="131"/>
      <c r="AN140" s="79"/>
      <c r="AO140" s="79"/>
      <c r="AP140" s="79"/>
      <c r="AQ140" s="79"/>
      <c r="AR140" s="79"/>
      <c r="AS140" s="79"/>
      <c r="AT140" s="79"/>
      <c r="AU140" s="139"/>
      <c r="AV140" s="80"/>
      <c r="AX140" s="17"/>
      <c r="AY140" s="34"/>
      <c r="AZ140" s="17"/>
      <c r="BA140" s="35"/>
      <c r="BB140" s="35"/>
    </row>
    <row r="141" spans="1:54" s="15" customFormat="1" ht="20.100000000000001" customHeight="1" x14ac:dyDescent="0.25">
      <c r="A141" s="102"/>
      <c r="B141" s="246"/>
      <c r="C141" s="161"/>
      <c r="D141" s="70"/>
      <c r="E141" s="71"/>
      <c r="F141" s="71"/>
      <c r="G141" s="72"/>
      <c r="H141" s="71"/>
      <c r="I141" s="71"/>
      <c r="J141" s="73" t="s">
        <v>833</v>
      </c>
      <c r="K141" s="74">
        <v>0.3</v>
      </c>
      <c r="L141" s="73"/>
      <c r="M141" s="74"/>
      <c r="N141" s="75"/>
      <c r="O141" s="75"/>
      <c r="P141" s="16"/>
      <c r="Q141" s="76"/>
      <c r="R141" s="73" t="s">
        <v>9</v>
      </c>
      <c r="S141" s="137"/>
      <c r="T141" s="73"/>
      <c r="U141" s="138"/>
      <c r="V141" s="77"/>
      <c r="W141" s="75"/>
      <c r="X141" s="72"/>
      <c r="Y141" s="78"/>
      <c r="Z141" s="79"/>
      <c r="AA141" s="79"/>
      <c r="AB141" s="80"/>
      <c r="AC141" s="78"/>
      <c r="AD141" s="131"/>
      <c r="AE141" s="131"/>
      <c r="AF141" s="131"/>
      <c r="AG141" s="131"/>
      <c r="AH141" s="131"/>
      <c r="AI141" s="131"/>
      <c r="AJ141" s="131" t="s">
        <v>41</v>
      </c>
      <c r="AK141" s="131"/>
      <c r="AL141" s="131"/>
      <c r="AM141" s="131"/>
      <c r="AN141" s="79"/>
      <c r="AO141" s="79"/>
      <c r="AP141" s="79"/>
      <c r="AQ141" s="79"/>
      <c r="AR141" s="79"/>
      <c r="AS141" s="79"/>
      <c r="AT141" s="79"/>
      <c r="AU141" s="139"/>
      <c r="AV141" s="80"/>
      <c r="AX141" s="17"/>
      <c r="AY141" s="34"/>
      <c r="AZ141" s="17"/>
      <c r="BA141" s="35"/>
      <c r="BB141" s="35"/>
    </row>
    <row r="142" spans="1:54" s="15" customFormat="1" ht="20.100000000000001" customHeight="1" x14ac:dyDescent="0.25">
      <c r="A142" s="156"/>
      <c r="B142" s="225"/>
      <c r="C142" s="81"/>
      <c r="D142" s="82"/>
      <c r="E142" s="71"/>
      <c r="F142" s="71"/>
      <c r="G142" s="72"/>
      <c r="H142" s="71"/>
      <c r="I142" s="71"/>
      <c r="J142" s="73" t="s">
        <v>834</v>
      </c>
      <c r="K142" s="74">
        <v>0.3</v>
      </c>
      <c r="L142" s="73"/>
      <c r="M142" s="74"/>
      <c r="N142" s="75"/>
      <c r="O142" s="75"/>
      <c r="P142" s="16"/>
      <c r="Q142" s="76"/>
      <c r="R142" s="73" t="s">
        <v>9</v>
      </c>
      <c r="S142" s="137"/>
      <c r="T142" s="73"/>
      <c r="U142" s="138"/>
      <c r="V142" s="77"/>
      <c r="W142" s="75"/>
      <c r="X142" s="72"/>
      <c r="Y142" s="78"/>
      <c r="Z142" s="79"/>
      <c r="AA142" s="79"/>
      <c r="AB142" s="80"/>
      <c r="AC142" s="78"/>
      <c r="AD142" s="131"/>
      <c r="AE142" s="131"/>
      <c r="AF142" s="131"/>
      <c r="AG142" s="131"/>
      <c r="AH142" s="131"/>
      <c r="AI142" s="131"/>
      <c r="AJ142" s="131" t="s">
        <v>41</v>
      </c>
      <c r="AK142" s="131"/>
      <c r="AL142" s="131"/>
      <c r="AM142" s="131"/>
      <c r="AN142" s="79"/>
      <c r="AO142" s="79"/>
      <c r="AP142" s="79"/>
      <c r="AQ142" s="79"/>
      <c r="AR142" s="79"/>
      <c r="AS142" s="79"/>
      <c r="AT142" s="79"/>
      <c r="AU142" s="139"/>
      <c r="AV142" s="80"/>
      <c r="AX142" s="17"/>
      <c r="AY142" s="34"/>
      <c r="AZ142" s="17"/>
      <c r="BA142" s="35"/>
      <c r="BB142" s="35"/>
    </row>
    <row r="143" spans="1:54" s="15" customFormat="1" ht="20.100000000000001" customHeight="1" x14ac:dyDescent="0.25">
      <c r="A143" s="101" t="s">
        <v>811</v>
      </c>
      <c r="B143" s="245"/>
      <c r="C143" s="104" t="s">
        <v>728</v>
      </c>
      <c r="D143" s="105" t="s">
        <v>508</v>
      </c>
      <c r="E143" s="106"/>
      <c r="F143" s="106" t="s">
        <v>708</v>
      </c>
      <c r="G143" s="113" t="s">
        <v>34</v>
      </c>
      <c r="H143" s="106">
        <v>3</v>
      </c>
      <c r="I143" s="106">
        <v>1</v>
      </c>
      <c r="J143" s="107" t="s">
        <v>732</v>
      </c>
      <c r="K143" s="108">
        <v>0.25</v>
      </c>
      <c r="L143" s="107" t="s">
        <v>741</v>
      </c>
      <c r="M143" s="108">
        <v>0.25</v>
      </c>
      <c r="N143" s="109"/>
      <c r="O143" s="109"/>
      <c r="P143" s="110" t="s">
        <v>41</v>
      </c>
      <c r="Q143" s="134" t="s">
        <v>9</v>
      </c>
      <c r="R143" s="107" t="s">
        <v>82</v>
      </c>
      <c r="S143" s="111">
        <v>0.25</v>
      </c>
      <c r="T143" s="107" t="s">
        <v>34</v>
      </c>
      <c r="U143" s="136">
        <v>0.75</v>
      </c>
      <c r="V143" s="112"/>
      <c r="W143" s="109"/>
      <c r="X143" s="113" t="s">
        <v>41</v>
      </c>
      <c r="Y143" s="114"/>
      <c r="Z143" s="116"/>
      <c r="AA143" s="116">
        <v>9</v>
      </c>
      <c r="AB143" s="115">
        <v>16.5</v>
      </c>
      <c r="AC143" s="114"/>
      <c r="AD143" s="132"/>
      <c r="AE143" s="132"/>
      <c r="AF143" s="132"/>
      <c r="AG143" s="132"/>
      <c r="AH143" s="132"/>
      <c r="AI143" s="132"/>
      <c r="AJ143" s="132"/>
      <c r="AK143" s="132" t="s">
        <v>34</v>
      </c>
      <c r="AL143" s="132"/>
      <c r="AM143" s="132"/>
      <c r="AN143" s="116"/>
      <c r="AO143" s="116"/>
      <c r="AP143" s="116"/>
      <c r="AQ143" s="116"/>
      <c r="AR143" s="116"/>
      <c r="AS143" s="116"/>
      <c r="AT143" s="116"/>
      <c r="AU143" s="260"/>
      <c r="AV143" s="115"/>
      <c r="AX143" s="17">
        <f>SUM(Y143:AB143)</f>
        <v>25.5</v>
      </c>
      <c r="AY143" s="34">
        <f>AX143/H143</f>
        <v>8.5</v>
      </c>
      <c r="AZ143" s="17"/>
      <c r="BA143" s="35">
        <f>K143+K144+M143+M144</f>
        <v>1</v>
      </c>
      <c r="BB143" s="35">
        <f>S143+S144+U143</f>
        <v>1</v>
      </c>
    </row>
    <row r="144" spans="1:54" s="15" customFormat="1" ht="20.100000000000001" customHeight="1" x14ac:dyDescent="0.25">
      <c r="A144" s="158"/>
      <c r="B144" s="241"/>
      <c r="C144" s="81"/>
      <c r="D144" s="82"/>
      <c r="E144" s="83"/>
      <c r="F144" s="83"/>
      <c r="G144" s="84"/>
      <c r="H144" s="83"/>
      <c r="I144" s="83"/>
      <c r="J144" s="85" t="s">
        <v>34</v>
      </c>
      <c r="K144" s="86">
        <v>0.25</v>
      </c>
      <c r="L144" s="85" t="s">
        <v>34</v>
      </c>
      <c r="M144" s="86">
        <v>0.25</v>
      </c>
      <c r="N144" s="87"/>
      <c r="O144" s="87"/>
      <c r="P144" s="88"/>
      <c r="Q144" s="89"/>
      <c r="R144" s="85" t="s">
        <v>9</v>
      </c>
      <c r="S144" s="145"/>
      <c r="T144" s="85"/>
      <c r="U144" s="135"/>
      <c r="V144" s="90"/>
      <c r="W144" s="87"/>
      <c r="X144" s="84"/>
      <c r="Y144" s="91"/>
      <c r="Z144" s="92"/>
      <c r="AA144" s="92"/>
      <c r="AB144" s="93"/>
      <c r="AC144" s="91"/>
      <c r="AD144" s="133"/>
      <c r="AE144" s="133"/>
      <c r="AF144" s="133"/>
      <c r="AG144" s="133"/>
      <c r="AH144" s="133"/>
      <c r="AI144" s="133"/>
      <c r="AJ144" s="133"/>
      <c r="AK144" s="133" t="s">
        <v>34</v>
      </c>
      <c r="AL144" s="133"/>
      <c r="AM144" s="133"/>
      <c r="AN144" s="92"/>
      <c r="AO144" s="92"/>
      <c r="AP144" s="92"/>
      <c r="AQ144" s="92"/>
      <c r="AR144" s="92"/>
      <c r="AS144" s="92"/>
      <c r="AT144" s="92"/>
      <c r="AU144" s="263"/>
      <c r="AV144" s="93"/>
      <c r="AX144" s="17"/>
      <c r="AY144" s="34"/>
      <c r="AZ144" s="17"/>
      <c r="BA144" s="35"/>
      <c r="BB144" s="35"/>
    </row>
    <row r="145" spans="1:54" s="15" customFormat="1" ht="20.100000000000001" customHeight="1" x14ac:dyDescent="0.25">
      <c r="A145" s="101" t="s">
        <v>816</v>
      </c>
      <c r="B145" s="245"/>
      <c r="C145" s="104" t="s">
        <v>728</v>
      </c>
      <c r="D145" s="105" t="s">
        <v>322</v>
      </c>
      <c r="E145" s="106"/>
      <c r="F145" s="106" t="s">
        <v>278</v>
      </c>
      <c r="G145" s="113" t="s">
        <v>34</v>
      </c>
      <c r="H145" s="106">
        <v>6</v>
      </c>
      <c r="I145" s="106">
        <v>2</v>
      </c>
      <c r="J145" s="107" t="s">
        <v>422</v>
      </c>
      <c r="K145" s="108">
        <v>0.25</v>
      </c>
      <c r="L145" s="107" t="s">
        <v>734</v>
      </c>
      <c r="M145" s="108">
        <v>0.5</v>
      </c>
      <c r="N145" s="109"/>
      <c r="O145" s="109"/>
      <c r="P145" s="110" t="s">
        <v>41</v>
      </c>
      <c r="Q145" s="134" t="s">
        <v>9</v>
      </c>
      <c r="R145" s="107" t="s">
        <v>82</v>
      </c>
      <c r="S145" s="111">
        <v>0.25</v>
      </c>
      <c r="T145" s="107" t="s">
        <v>734</v>
      </c>
      <c r="U145" s="136">
        <v>0.5</v>
      </c>
      <c r="V145" s="112">
        <v>0</v>
      </c>
      <c r="W145" s="109">
        <v>1</v>
      </c>
      <c r="X145" s="113"/>
      <c r="Y145" s="114"/>
      <c r="Z145" s="116">
        <v>52.5</v>
      </c>
      <c r="AA145" s="116"/>
      <c r="AB145" s="115"/>
      <c r="AC145" s="114"/>
      <c r="AD145" s="132"/>
      <c r="AE145" s="132"/>
      <c r="AF145" s="132"/>
      <c r="AG145" s="132"/>
      <c r="AH145" s="132"/>
      <c r="AI145" s="132"/>
      <c r="AJ145" s="132"/>
      <c r="AK145" s="132"/>
      <c r="AL145" s="132" t="s">
        <v>34</v>
      </c>
      <c r="AM145" s="132"/>
      <c r="AN145" s="116"/>
      <c r="AO145" s="116"/>
      <c r="AP145" s="116"/>
      <c r="AQ145" s="116"/>
      <c r="AR145" s="116"/>
      <c r="AS145" s="116"/>
      <c r="AT145" s="116"/>
      <c r="AU145" s="260"/>
      <c r="AV145" s="115"/>
      <c r="AX145" s="17">
        <f>SUM(Y145:AB145)</f>
        <v>52.5</v>
      </c>
      <c r="AY145" s="34">
        <f>AX145/H145</f>
        <v>8.75</v>
      </c>
      <c r="AZ145" s="17"/>
      <c r="BA145" s="35">
        <f>K145+K146+M145</f>
        <v>1</v>
      </c>
      <c r="BB145" s="35">
        <f>S145+S146+U145</f>
        <v>1</v>
      </c>
    </row>
    <row r="146" spans="1:54" s="15" customFormat="1" ht="20.100000000000001" customHeight="1" x14ac:dyDescent="0.25">
      <c r="A146" s="158"/>
      <c r="B146" s="241"/>
      <c r="C146" s="81"/>
      <c r="D146" s="82"/>
      <c r="E146" s="83"/>
      <c r="F146" s="83"/>
      <c r="G146" s="84"/>
      <c r="H146" s="83"/>
      <c r="I146" s="83"/>
      <c r="J146" s="85" t="s">
        <v>79</v>
      </c>
      <c r="K146" s="86">
        <v>0.25</v>
      </c>
      <c r="L146" s="85"/>
      <c r="M146" s="86"/>
      <c r="N146" s="87"/>
      <c r="O146" s="87"/>
      <c r="P146" s="88"/>
      <c r="Q146" s="89"/>
      <c r="R146" s="85" t="s">
        <v>82</v>
      </c>
      <c r="S146" s="145">
        <v>0.25</v>
      </c>
      <c r="T146" s="85"/>
      <c r="U146" s="135"/>
      <c r="V146" s="90">
        <v>0</v>
      </c>
      <c r="W146" s="87"/>
      <c r="X146" s="84"/>
      <c r="Y146" s="91"/>
      <c r="Z146" s="92"/>
      <c r="AA146" s="92"/>
      <c r="AB146" s="93"/>
      <c r="AC146" s="91"/>
      <c r="AD146" s="133"/>
      <c r="AE146" s="133"/>
      <c r="AF146" s="133"/>
      <c r="AG146" s="133"/>
      <c r="AH146" s="133"/>
      <c r="AI146" s="133"/>
      <c r="AJ146" s="133"/>
      <c r="AK146" s="133"/>
      <c r="AL146" s="133" t="s">
        <v>34</v>
      </c>
      <c r="AM146" s="133"/>
      <c r="AN146" s="92"/>
      <c r="AO146" s="92"/>
      <c r="AP146" s="92"/>
      <c r="AQ146" s="92"/>
      <c r="AR146" s="92"/>
      <c r="AS146" s="92"/>
      <c r="AT146" s="92"/>
      <c r="AU146" s="263"/>
      <c r="AV146" s="93"/>
      <c r="AX146" s="17"/>
      <c r="AY146" s="34"/>
      <c r="AZ146" s="17"/>
      <c r="BA146" s="35"/>
      <c r="BB146" s="35"/>
    </row>
    <row r="147" spans="1:54" s="15" customFormat="1" ht="20.100000000000001" customHeight="1" x14ac:dyDescent="0.25">
      <c r="A147" s="101" t="s">
        <v>404</v>
      </c>
      <c r="B147" s="245"/>
      <c r="C147" s="104" t="s">
        <v>728</v>
      </c>
      <c r="D147" s="105" t="s">
        <v>636</v>
      </c>
      <c r="E147" s="106"/>
      <c r="F147" s="106" t="s">
        <v>960</v>
      </c>
      <c r="G147" s="113" t="s">
        <v>34</v>
      </c>
      <c r="H147" s="106">
        <v>3</v>
      </c>
      <c r="I147" s="106">
        <v>1</v>
      </c>
      <c r="J147" s="107" t="s">
        <v>416</v>
      </c>
      <c r="K147" s="108">
        <v>0.3</v>
      </c>
      <c r="L147" s="107" t="s">
        <v>733</v>
      </c>
      <c r="M147" s="108">
        <v>0.6</v>
      </c>
      <c r="N147" s="109">
        <v>0</v>
      </c>
      <c r="O147" s="109">
        <v>1</v>
      </c>
      <c r="P147" s="110"/>
      <c r="Q147" s="134" t="s">
        <v>9</v>
      </c>
      <c r="R147" s="107" t="s">
        <v>82</v>
      </c>
      <c r="S147" s="108">
        <v>0.3</v>
      </c>
      <c r="T147" s="107" t="s">
        <v>733</v>
      </c>
      <c r="U147" s="136">
        <v>0.6</v>
      </c>
      <c r="V147" s="112">
        <v>0</v>
      </c>
      <c r="W147" s="109">
        <v>1</v>
      </c>
      <c r="X147" s="113"/>
      <c r="Y147" s="114">
        <v>12</v>
      </c>
      <c r="Z147" s="116"/>
      <c r="AA147" s="116">
        <v>12</v>
      </c>
      <c r="AB147" s="115"/>
      <c r="AC147" s="114"/>
      <c r="AD147" s="132"/>
      <c r="AE147" s="132"/>
      <c r="AF147" s="132"/>
      <c r="AG147" s="132"/>
      <c r="AH147" s="132"/>
      <c r="AI147" s="132"/>
      <c r="AJ147" s="132"/>
      <c r="AK147" s="132"/>
      <c r="AL147" s="132" t="s">
        <v>34</v>
      </c>
      <c r="AM147" s="132"/>
      <c r="AN147" s="116"/>
      <c r="AO147" s="116"/>
      <c r="AP147" s="116"/>
      <c r="AQ147" s="116"/>
      <c r="AR147" s="116"/>
      <c r="AS147" s="116"/>
      <c r="AT147" s="116"/>
      <c r="AU147" s="260"/>
      <c r="AV147" s="115"/>
      <c r="AX147" s="17">
        <f>SUM(Y147:AB147)</f>
        <v>24</v>
      </c>
      <c r="AY147" s="34">
        <f>AX147/H147</f>
        <v>8</v>
      </c>
      <c r="AZ147" s="17"/>
      <c r="BA147" s="35">
        <f>K147+K148+M147</f>
        <v>1</v>
      </c>
      <c r="BB147" s="35">
        <f>S147+S148+U147</f>
        <v>1</v>
      </c>
    </row>
    <row r="148" spans="1:54" s="15" customFormat="1" ht="20.100000000000001" customHeight="1" x14ac:dyDescent="0.25">
      <c r="A148" s="103"/>
      <c r="B148" s="262"/>
      <c r="C148" s="232"/>
      <c r="D148" s="82"/>
      <c r="E148" s="83"/>
      <c r="F148" s="83"/>
      <c r="G148" s="84"/>
      <c r="H148" s="83"/>
      <c r="I148" s="83"/>
      <c r="J148" s="85" t="s">
        <v>812</v>
      </c>
      <c r="K148" s="86">
        <v>0.1</v>
      </c>
      <c r="L148" s="85"/>
      <c r="M148" s="86"/>
      <c r="N148" s="87"/>
      <c r="O148" s="87"/>
      <c r="P148" s="88"/>
      <c r="Q148" s="89"/>
      <c r="R148" s="85" t="s">
        <v>82</v>
      </c>
      <c r="S148" s="86">
        <v>0.1</v>
      </c>
      <c r="T148" s="85"/>
      <c r="U148" s="135"/>
      <c r="V148" s="90"/>
      <c r="W148" s="87"/>
      <c r="X148" s="84"/>
      <c r="Y148" s="91"/>
      <c r="Z148" s="92"/>
      <c r="AA148" s="92"/>
      <c r="AB148" s="93"/>
      <c r="AC148" s="91"/>
      <c r="AD148" s="133"/>
      <c r="AE148" s="133"/>
      <c r="AF148" s="133"/>
      <c r="AG148" s="133"/>
      <c r="AH148" s="133"/>
      <c r="AI148" s="133"/>
      <c r="AJ148" s="133"/>
      <c r="AK148" s="133"/>
      <c r="AL148" s="133" t="s">
        <v>34</v>
      </c>
      <c r="AM148" s="133"/>
      <c r="AN148" s="92"/>
      <c r="AO148" s="92"/>
      <c r="AP148" s="92"/>
      <c r="AQ148" s="92"/>
      <c r="AR148" s="92"/>
      <c r="AS148" s="92"/>
      <c r="AT148" s="92"/>
      <c r="AU148" s="263"/>
      <c r="AV148" s="93"/>
      <c r="AX148" s="17"/>
      <c r="AY148" s="34"/>
      <c r="AZ148" s="17"/>
      <c r="BA148" s="35"/>
      <c r="BB148" s="35"/>
    </row>
    <row r="149" spans="1:54" s="15" customFormat="1" ht="20.100000000000001" customHeight="1" x14ac:dyDescent="0.25">
      <c r="A149" s="461" t="s">
        <v>403</v>
      </c>
      <c r="B149" s="462"/>
      <c r="C149" s="463" t="s">
        <v>728</v>
      </c>
      <c r="D149" s="464" t="s">
        <v>716</v>
      </c>
      <c r="E149" s="465"/>
      <c r="F149" s="465" t="s">
        <v>961</v>
      </c>
      <c r="G149" s="466" t="s">
        <v>34</v>
      </c>
      <c r="H149" s="465">
        <v>3</v>
      </c>
      <c r="I149" s="465">
        <v>1</v>
      </c>
      <c r="J149" s="467" t="s">
        <v>13</v>
      </c>
      <c r="K149" s="468">
        <v>0.2</v>
      </c>
      <c r="L149" s="467"/>
      <c r="M149" s="468"/>
      <c r="N149" s="469"/>
      <c r="O149" s="469"/>
      <c r="P149" s="470"/>
      <c r="Q149" s="485" t="s">
        <v>82</v>
      </c>
      <c r="R149" s="467"/>
      <c r="S149" s="486"/>
      <c r="T149" s="467"/>
      <c r="U149" s="487"/>
      <c r="V149" s="488"/>
      <c r="W149" s="469"/>
      <c r="X149" s="466" t="s">
        <v>41</v>
      </c>
      <c r="Y149" s="496"/>
      <c r="Z149" s="497"/>
      <c r="AA149" s="497"/>
      <c r="AB149" s="498">
        <v>32</v>
      </c>
      <c r="AC149" s="114"/>
      <c r="AD149" s="132"/>
      <c r="AE149" s="132"/>
      <c r="AF149" s="132"/>
      <c r="AG149" s="132"/>
      <c r="AH149" s="132"/>
      <c r="AI149" s="132"/>
      <c r="AJ149" s="132"/>
      <c r="AK149" s="132"/>
      <c r="AL149" s="132" t="s">
        <v>34</v>
      </c>
      <c r="AM149" s="132"/>
      <c r="AN149" s="116"/>
      <c r="AO149" s="116"/>
      <c r="AP149" s="116"/>
      <c r="AQ149" s="116"/>
      <c r="AR149" s="116"/>
      <c r="AS149" s="116"/>
      <c r="AT149" s="116"/>
      <c r="AU149" s="260"/>
      <c r="AV149" s="115"/>
      <c r="AX149" s="17">
        <f>SUM(Y149:AB149)</f>
        <v>32</v>
      </c>
      <c r="AY149" s="34">
        <f>AX149/H149</f>
        <v>10.666666666666666</v>
      </c>
      <c r="AZ149" s="17"/>
      <c r="BA149" s="35">
        <f>K149+K150+K151+M149</f>
        <v>1</v>
      </c>
      <c r="BB149" s="35"/>
    </row>
    <row r="150" spans="1:54" s="15" customFormat="1" ht="20.100000000000001" customHeight="1" x14ac:dyDescent="0.25">
      <c r="A150" s="471"/>
      <c r="B150" s="472"/>
      <c r="C150" s="473"/>
      <c r="D150" s="474"/>
      <c r="E150" s="475"/>
      <c r="F150" s="475"/>
      <c r="G150" s="476"/>
      <c r="H150" s="475"/>
      <c r="I150" s="475"/>
      <c r="J150" s="477" t="s">
        <v>8</v>
      </c>
      <c r="K150" s="478">
        <v>0.4</v>
      </c>
      <c r="L150" s="477"/>
      <c r="M150" s="478"/>
      <c r="N150" s="479"/>
      <c r="O150" s="479"/>
      <c r="P150" s="480"/>
      <c r="Q150" s="489"/>
      <c r="R150" s="477"/>
      <c r="S150" s="490"/>
      <c r="T150" s="477"/>
      <c r="U150" s="491"/>
      <c r="V150" s="492"/>
      <c r="W150" s="479"/>
      <c r="X150" s="476"/>
      <c r="Y150" s="499"/>
      <c r="Z150" s="500"/>
      <c r="AA150" s="500"/>
      <c r="AB150" s="501"/>
      <c r="AC150" s="78"/>
      <c r="AD150" s="131"/>
      <c r="AE150" s="131"/>
      <c r="AF150" s="131"/>
      <c r="AG150" s="131"/>
      <c r="AH150" s="131"/>
      <c r="AI150" s="131"/>
      <c r="AJ150" s="131"/>
      <c r="AK150" s="131"/>
      <c r="AL150" s="131" t="s">
        <v>34</v>
      </c>
      <c r="AM150" s="131"/>
      <c r="AN150" s="79"/>
      <c r="AO150" s="79"/>
      <c r="AP150" s="79"/>
      <c r="AQ150" s="79"/>
      <c r="AR150" s="79"/>
      <c r="AS150" s="79"/>
      <c r="AT150" s="79"/>
      <c r="AU150" s="139"/>
      <c r="AV150" s="80"/>
      <c r="AX150" s="17"/>
      <c r="AY150" s="34"/>
      <c r="AZ150" s="17"/>
      <c r="BA150" s="35"/>
      <c r="BB150" s="35"/>
    </row>
    <row r="151" spans="1:54" s="15" customFormat="1" ht="20.100000000000001" customHeight="1" x14ac:dyDescent="0.25">
      <c r="A151" s="502"/>
      <c r="B151" s="503"/>
      <c r="C151" s="504"/>
      <c r="D151" s="484"/>
      <c r="E151" s="505"/>
      <c r="F151" s="505"/>
      <c r="G151" s="506"/>
      <c r="H151" s="505"/>
      <c r="I151" s="505"/>
      <c r="J151" s="493" t="s">
        <v>8</v>
      </c>
      <c r="K151" s="507">
        <v>0.4</v>
      </c>
      <c r="L151" s="493"/>
      <c r="M151" s="507"/>
      <c r="N151" s="508"/>
      <c r="O151" s="508"/>
      <c r="P151" s="509"/>
      <c r="Q151" s="510"/>
      <c r="R151" s="493"/>
      <c r="S151" s="494"/>
      <c r="T151" s="493"/>
      <c r="U151" s="495"/>
      <c r="V151" s="511"/>
      <c r="W151" s="508"/>
      <c r="X151" s="506"/>
      <c r="Y151" s="512"/>
      <c r="Z151" s="513"/>
      <c r="AA151" s="513"/>
      <c r="AB151" s="514"/>
      <c r="AC151" s="91"/>
      <c r="AD151" s="133"/>
      <c r="AE151" s="133"/>
      <c r="AF151" s="133"/>
      <c r="AG151" s="133"/>
      <c r="AH151" s="133"/>
      <c r="AI151" s="133"/>
      <c r="AJ151" s="133"/>
      <c r="AK151" s="133"/>
      <c r="AL151" s="133" t="s">
        <v>34</v>
      </c>
      <c r="AM151" s="133"/>
      <c r="AN151" s="92"/>
      <c r="AO151" s="92"/>
      <c r="AP151" s="92"/>
      <c r="AQ151" s="92"/>
      <c r="AR151" s="92"/>
      <c r="AS151" s="92"/>
      <c r="AT151" s="92"/>
      <c r="AU151" s="263"/>
      <c r="AV151" s="93"/>
      <c r="AX151" s="17"/>
      <c r="AY151" s="34"/>
      <c r="AZ151" s="17"/>
      <c r="BA151" s="35"/>
      <c r="BB151" s="35"/>
    </row>
    <row r="152" spans="1:54" s="15" customFormat="1" ht="20.100000000000001" customHeight="1" x14ac:dyDescent="0.25">
      <c r="A152" s="101" t="s">
        <v>389</v>
      </c>
      <c r="B152" s="245"/>
      <c r="C152" s="104" t="s">
        <v>728</v>
      </c>
      <c r="D152" s="105" t="s">
        <v>509</v>
      </c>
      <c r="E152" s="106"/>
      <c r="F152" s="106" t="s">
        <v>709</v>
      </c>
      <c r="G152" s="113" t="s">
        <v>34</v>
      </c>
      <c r="H152" s="106">
        <v>3</v>
      </c>
      <c r="I152" s="106">
        <v>1</v>
      </c>
      <c r="J152" s="107" t="s">
        <v>802</v>
      </c>
      <c r="K152" s="108">
        <v>0.2</v>
      </c>
      <c r="L152" s="107"/>
      <c r="M152" s="108"/>
      <c r="N152" s="109"/>
      <c r="O152" s="109"/>
      <c r="P152" s="110"/>
      <c r="Q152" s="134" t="s">
        <v>9</v>
      </c>
      <c r="R152" s="107" t="s">
        <v>82</v>
      </c>
      <c r="S152" s="111">
        <v>0.1</v>
      </c>
      <c r="T152" s="107" t="s">
        <v>34</v>
      </c>
      <c r="U152" s="136">
        <v>0.5</v>
      </c>
      <c r="V152" s="112"/>
      <c r="W152" s="109"/>
      <c r="X152" s="113" t="s">
        <v>41</v>
      </c>
      <c r="Y152" s="114">
        <v>4.5</v>
      </c>
      <c r="Z152" s="116"/>
      <c r="AA152" s="116">
        <v>4.5</v>
      </c>
      <c r="AB152" s="115">
        <v>12</v>
      </c>
      <c r="AC152" s="114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16" t="s">
        <v>34</v>
      </c>
      <c r="AO152" s="116"/>
      <c r="AP152" s="116"/>
      <c r="AQ152" s="116"/>
      <c r="AR152" s="116"/>
      <c r="AS152" s="116"/>
      <c r="AT152" s="116"/>
      <c r="AU152" s="260"/>
      <c r="AV152" s="115"/>
      <c r="AX152" s="17">
        <f>SUM(Y152:AB152)</f>
        <v>21</v>
      </c>
      <c r="AY152" s="34">
        <f>AX152/H152</f>
        <v>7</v>
      </c>
      <c r="AZ152" s="17"/>
      <c r="BA152" s="35">
        <f>K152+K153+K154+M152</f>
        <v>1</v>
      </c>
      <c r="BB152" s="35">
        <f>S152+S153+S154+U152</f>
        <v>1</v>
      </c>
    </row>
    <row r="153" spans="1:54" s="15" customFormat="1" ht="20.100000000000001" customHeight="1" x14ac:dyDescent="0.25">
      <c r="A153" s="102"/>
      <c r="B153" s="246"/>
      <c r="C153" s="161"/>
      <c r="D153" s="70"/>
      <c r="E153" s="71"/>
      <c r="F153" s="71"/>
      <c r="G153" s="72"/>
      <c r="H153" s="71"/>
      <c r="I153" s="71"/>
      <c r="J153" s="73" t="s">
        <v>8</v>
      </c>
      <c r="K153" s="74">
        <v>0.4</v>
      </c>
      <c r="L153" s="73"/>
      <c r="M153" s="74"/>
      <c r="N153" s="75"/>
      <c r="O153" s="75"/>
      <c r="P153" s="16"/>
      <c r="Q153" s="76"/>
      <c r="R153" s="73" t="s">
        <v>82</v>
      </c>
      <c r="S153" s="137">
        <v>0.2</v>
      </c>
      <c r="T153" s="73"/>
      <c r="U153" s="138"/>
      <c r="V153" s="77"/>
      <c r="W153" s="75"/>
      <c r="X153" s="72"/>
      <c r="Y153" s="78"/>
      <c r="Z153" s="79"/>
      <c r="AA153" s="79"/>
      <c r="AB153" s="80"/>
      <c r="AC153" s="78"/>
      <c r="AD153" s="131"/>
      <c r="AE153" s="131"/>
      <c r="AF153" s="131"/>
      <c r="AG153" s="131"/>
      <c r="AH153" s="131"/>
      <c r="AI153" s="131"/>
      <c r="AJ153" s="131"/>
      <c r="AK153" s="131"/>
      <c r="AL153" s="131"/>
      <c r="AM153" s="131"/>
      <c r="AN153" s="79" t="s">
        <v>34</v>
      </c>
      <c r="AO153" s="79"/>
      <c r="AP153" s="79"/>
      <c r="AQ153" s="79"/>
      <c r="AR153" s="79"/>
      <c r="AS153" s="79"/>
      <c r="AT153" s="79"/>
      <c r="AU153" s="139"/>
      <c r="AV153" s="80"/>
      <c r="AX153" s="17"/>
      <c r="AY153" s="34"/>
      <c r="AZ153" s="17"/>
      <c r="BA153" s="35"/>
      <c r="BB153" s="35"/>
    </row>
    <row r="154" spans="1:54" s="15" customFormat="1" ht="20.100000000000001" customHeight="1" x14ac:dyDescent="0.25">
      <c r="A154" s="156"/>
      <c r="B154" s="225"/>
      <c r="C154" s="161"/>
      <c r="D154" s="70"/>
      <c r="E154" s="71"/>
      <c r="F154" s="71"/>
      <c r="G154" s="72"/>
      <c r="H154" s="71"/>
      <c r="I154" s="71"/>
      <c r="J154" s="73" t="s">
        <v>79</v>
      </c>
      <c r="K154" s="74">
        <v>0.4</v>
      </c>
      <c r="L154" s="73"/>
      <c r="M154" s="74"/>
      <c r="N154" s="75"/>
      <c r="O154" s="75"/>
      <c r="P154" s="16"/>
      <c r="Q154" s="76"/>
      <c r="R154" s="73" t="s">
        <v>82</v>
      </c>
      <c r="S154" s="137">
        <v>0.2</v>
      </c>
      <c r="T154" s="73"/>
      <c r="U154" s="138"/>
      <c r="V154" s="77"/>
      <c r="W154" s="75"/>
      <c r="X154" s="72"/>
      <c r="Y154" s="78"/>
      <c r="Z154" s="79"/>
      <c r="AA154" s="79"/>
      <c r="AB154" s="80"/>
      <c r="AC154" s="78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79" t="s">
        <v>34</v>
      </c>
      <c r="AO154" s="79"/>
      <c r="AP154" s="79"/>
      <c r="AQ154" s="79"/>
      <c r="AR154" s="79"/>
      <c r="AS154" s="79"/>
      <c r="AT154" s="79"/>
      <c r="AU154" s="139"/>
      <c r="AV154" s="80"/>
      <c r="AX154" s="17"/>
      <c r="AY154" s="34"/>
      <c r="AZ154" s="17"/>
      <c r="BA154" s="35"/>
      <c r="BB154" s="35"/>
    </row>
    <row r="155" spans="1:54" s="15" customFormat="1" ht="20.100000000000001" customHeight="1" x14ac:dyDescent="0.25">
      <c r="A155" s="101" t="s">
        <v>342</v>
      </c>
      <c r="B155" s="245"/>
      <c r="C155" s="104" t="s">
        <v>728</v>
      </c>
      <c r="D155" s="105" t="s">
        <v>323</v>
      </c>
      <c r="E155" s="106"/>
      <c r="F155" s="106" t="s">
        <v>279</v>
      </c>
      <c r="G155" s="113" t="s">
        <v>34</v>
      </c>
      <c r="H155" s="106">
        <v>6</v>
      </c>
      <c r="I155" s="106">
        <v>2</v>
      </c>
      <c r="J155" s="107" t="s">
        <v>148</v>
      </c>
      <c r="K155" s="108">
        <v>0.3</v>
      </c>
      <c r="L155" s="107"/>
      <c r="M155" s="108"/>
      <c r="N155" s="109"/>
      <c r="O155" s="109"/>
      <c r="P155" s="110"/>
      <c r="Q155" s="134" t="s">
        <v>82</v>
      </c>
      <c r="R155" s="107"/>
      <c r="S155" s="111"/>
      <c r="T155" s="107"/>
      <c r="U155" s="136"/>
      <c r="V155" s="112"/>
      <c r="W155" s="109"/>
      <c r="X155" s="113" t="s">
        <v>41</v>
      </c>
      <c r="Y155" s="114"/>
      <c r="Z155" s="116"/>
      <c r="AA155" s="116"/>
      <c r="AB155" s="115">
        <v>56</v>
      </c>
      <c r="AC155" s="114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16"/>
      <c r="AO155" s="116"/>
      <c r="AP155" s="116" t="s">
        <v>34</v>
      </c>
      <c r="AQ155" s="116"/>
      <c r="AR155" s="116"/>
      <c r="AS155" s="116"/>
      <c r="AT155" s="116"/>
      <c r="AU155" s="260"/>
      <c r="AV155" s="115"/>
      <c r="AX155" s="17">
        <f>SUM(Y155:AB155)</f>
        <v>56</v>
      </c>
      <c r="AY155" s="34">
        <f>AX155/H155</f>
        <v>9.3333333333333339</v>
      </c>
      <c r="AZ155" s="17"/>
      <c r="BA155" s="35">
        <f>K155+K156+K157+M155</f>
        <v>1</v>
      </c>
      <c r="BB155" s="35"/>
    </row>
    <row r="156" spans="1:54" s="15" customFormat="1" ht="20.100000000000001" customHeight="1" x14ac:dyDescent="0.25">
      <c r="A156" s="102"/>
      <c r="B156" s="246"/>
      <c r="C156" s="234"/>
      <c r="D156" s="70"/>
      <c r="E156" s="71"/>
      <c r="F156" s="71"/>
      <c r="G156" s="72"/>
      <c r="H156" s="71"/>
      <c r="I156" s="71"/>
      <c r="J156" s="73" t="s">
        <v>148</v>
      </c>
      <c r="K156" s="74">
        <v>0.3</v>
      </c>
      <c r="L156" s="73"/>
      <c r="M156" s="74"/>
      <c r="N156" s="75"/>
      <c r="O156" s="75"/>
      <c r="P156" s="16"/>
      <c r="Q156" s="76"/>
      <c r="R156" s="73"/>
      <c r="S156" s="74"/>
      <c r="T156" s="73"/>
      <c r="U156" s="138"/>
      <c r="V156" s="77"/>
      <c r="W156" s="75"/>
      <c r="X156" s="72"/>
      <c r="Y156" s="78"/>
      <c r="Z156" s="79"/>
      <c r="AA156" s="79"/>
      <c r="AB156" s="80"/>
      <c r="AC156" s="78"/>
      <c r="AD156" s="131"/>
      <c r="AE156" s="131"/>
      <c r="AF156" s="131"/>
      <c r="AG156" s="131"/>
      <c r="AH156" s="131"/>
      <c r="AI156" s="131"/>
      <c r="AJ156" s="131"/>
      <c r="AK156" s="131"/>
      <c r="AL156" s="131"/>
      <c r="AM156" s="131"/>
      <c r="AN156" s="79"/>
      <c r="AO156" s="79"/>
      <c r="AP156" s="79" t="s">
        <v>34</v>
      </c>
      <c r="AQ156" s="79"/>
      <c r="AR156" s="79"/>
      <c r="AS156" s="79"/>
      <c r="AT156" s="79"/>
      <c r="AU156" s="139"/>
      <c r="AV156" s="80"/>
      <c r="AX156" s="17"/>
      <c r="AY156" s="34"/>
      <c r="AZ156" s="17"/>
      <c r="BA156" s="35"/>
      <c r="BB156" s="35"/>
    </row>
    <row r="157" spans="1:54" s="15" customFormat="1" ht="20.100000000000001" customHeight="1" x14ac:dyDescent="0.25">
      <c r="A157" s="158"/>
      <c r="B157" s="241"/>
      <c r="C157" s="232"/>
      <c r="D157" s="82"/>
      <c r="E157" s="83"/>
      <c r="F157" s="83"/>
      <c r="G157" s="84"/>
      <c r="H157" s="83"/>
      <c r="I157" s="83"/>
      <c r="J157" s="85" t="s">
        <v>148</v>
      </c>
      <c r="K157" s="86">
        <v>0.4</v>
      </c>
      <c r="L157" s="85"/>
      <c r="M157" s="86"/>
      <c r="N157" s="87"/>
      <c r="O157" s="87"/>
      <c r="P157" s="88"/>
      <c r="Q157" s="89"/>
      <c r="R157" s="85"/>
      <c r="S157" s="86"/>
      <c r="T157" s="85"/>
      <c r="U157" s="135"/>
      <c r="V157" s="90"/>
      <c r="W157" s="87"/>
      <c r="X157" s="84"/>
      <c r="Y157" s="91"/>
      <c r="Z157" s="92"/>
      <c r="AA157" s="92"/>
      <c r="AB157" s="93"/>
      <c r="AC157" s="91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92"/>
      <c r="AO157" s="92"/>
      <c r="AP157" s="92" t="s">
        <v>34</v>
      </c>
      <c r="AQ157" s="92"/>
      <c r="AR157" s="92"/>
      <c r="AS157" s="92"/>
      <c r="AT157" s="92"/>
      <c r="AU157" s="263"/>
      <c r="AV157" s="93"/>
      <c r="AX157" s="17"/>
      <c r="AY157" s="34"/>
      <c r="AZ157" s="17"/>
      <c r="BA157" s="35"/>
      <c r="BB157" s="35"/>
    </row>
    <row r="158" spans="1:54" s="15" customFormat="1" ht="20.100000000000001" customHeight="1" x14ac:dyDescent="0.25">
      <c r="A158" s="101" t="s">
        <v>359</v>
      </c>
      <c r="B158" s="245"/>
      <c r="C158" s="104" t="s">
        <v>728</v>
      </c>
      <c r="D158" s="105" t="s">
        <v>324</v>
      </c>
      <c r="E158" s="106" t="s">
        <v>633</v>
      </c>
      <c r="F158" s="106" t="s">
        <v>280</v>
      </c>
      <c r="G158" s="113" t="s">
        <v>34</v>
      </c>
      <c r="H158" s="106">
        <v>3</v>
      </c>
      <c r="I158" s="106">
        <v>1</v>
      </c>
      <c r="J158" s="107" t="s">
        <v>781</v>
      </c>
      <c r="K158" s="108">
        <v>0.25</v>
      </c>
      <c r="L158" s="107" t="s">
        <v>741</v>
      </c>
      <c r="M158" s="108">
        <v>0.5</v>
      </c>
      <c r="N158" s="109">
        <v>0</v>
      </c>
      <c r="O158" s="109">
        <v>1</v>
      </c>
      <c r="P158" s="110"/>
      <c r="Q158" s="134" t="s">
        <v>9</v>
      </c>
      <c r="R158" s="107" t="s">
        <v>82</v>
      </c>
      <c r="S158" s="111">
        <v>0.25</v>
      </c>
      <c r="T158" s="107" t="s">
        <v>741</v>
      </c>
      <c r="U158" s="136">
        <v>0.5</v>
      </c>
      <c r="V158" s="112">
        <v>0</v>
      </c>
      <c r="W158" s="109">
        <v>1</v>
      </c>
      <c r="X158" s="113"/>
      <c r="Y158" s="114">
        <v>15</v>
      </c>
      <c r="Z158" s="116"/>
      <c r="AA158" s="116">
        <v>15</v>
      </c>
      <c r="AB158" s="115"/>
      <c r="AC158" s="114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16"/>
      <c r="AO158" s="116" t="s">
        <v>34</v>
      </c>
      <c r="AP158" s="116" t="s">
        <v>34</v>
      </c>
      <c r="AQ158" s="116"/>
      <c r="AR158" s="116"/>
      <c r="AS158" s="116"/>
      <c r="AT158" s="116"/>
      <c r="AU158" s="260"/>
      <c r="AV158" s="115"/>
      <c r="AX158" s="17">
        <f>SUM(Y158:AB158)</f>
        <v>30</v>
      </c>
      <c r="AY158" s="34">
        <f>AX158/H158</f>
        <v>10</v>
      </c>
      <c r="AZ158" s="17"/>
      <c r="BA158" s="35">
        <f>K158+K159+M158</f>
        <v>1</v>
      </c>
      <c r="BB158" s="35">
        <f>S158+S159+U158</f>
        <v>1</v>
      </c>
    </row>
    <row r="159" spans="1:54" s="15" customFormat="1" ht="20.100000000000001" customHeight="1" x14ac:dyDescent="0.25">
      <c r="A159" s="156"/>
      <c r="B159" s="225"/>
      <c r="C159" s="232"/>
      <c r="D159" s="70"/>
      <c r="E159" s="71"/>
      <c r="F159" s="71"/>
      <c r="G159" s="72"/>
      <c r="H159" s="71"/>
      <c r="I159" s="71"/>
      <c r="J159" s="73" t="s">
        <v>79</v>
      </c>
      <c r="K159" s="74">
        <v>0.25</v>
      </c>
      <c r="L159" s="73"/>
      <c r="M159" s="74"/>
      <c r="N159" s="75">
        <v>0</v>
      </c>
      <c r="O159" s="75"/>
      <c r="P159" s="16"/>
      <c r="Q159" s="76"/>
      <c r="R159" s="73" t="s">
        <v>82</v>
      </c>
      <c r="S159" s="137">
        <v>0.25</v>
      </c>
      <c r="T159" s="73"/>
      <c r="U159" s="138"/>
      <c r="V159" s="77">
        <v>0</v>
      </c>
      <c r="W159" s="75"/>
      <c r="X159" s="72"/>
      <c r="Y159" s="78"/>
      <c r="Z159" s="79"/>
      <c r="AA159" s="79"/>
      <c r="AB159" s="80"/>
      <c r="AC159" s="78"/>
      <c r="AD159" s="131"/>
      <c r="AE159" s="131"/>
      <c r="AF159" s="131"/>
      <c r="AG159" s="131"/>
      <c r="AH159" s="131"/>
      <c r="AI159" s="131"/>
      <c r="AJ159" s="131"/>
      <c r="AK159" s="131"/>
      <c r="AL159" s="131"/>
      <c r="AM159" s="131"/>
      <c r="AN159" s="79"/>
      <c r="AO159" s="79" t="s">
        <v>34</v>
      </c>
      <c r="AP159" s="79" t="s">
        <v>34</v>
      </c>
      <c r="AQ159" s="79"/>
      <c r="AR159" s="79"/>
      <c r="AS159" s="79"/>
      <c r="AT159" s="79"/>
      <c r="AU159" s="139"/>
      <c r="AV159" s="80"/>
      <c r="AX159" s="17"/>
      <c r="AY159" s="34"/>
      <c r="AZ159" s="17"/>
      <c r="BA159" s="35"/>
      <c r="BB159" s="35"/>
    </row>
    <row r="160" spans="1:54" s="15" customFormat="1" ht="20.100000000000001" customHeight="1" x14ac:dyDescent="0.25">
      <c r="A160" s="101" t="s">
        <v>406</v>
      </c>
      <c r="B160" s="245"/>
      <c r="C160" s="104" t="s">
        <v>728</v>
      </c>
      <c r="D160" s="105" t="s">
        <v>325</v>
      </c>
      <c r="E160" s="106" t="s">
        <v>629</v>
      </c>
      <c r="F160" s="106" t="s">
        <v>281</v>
      </c>
      <c r="G160" s="113" t="s">
        <v>49</v>
      </c>
      <c r="H160" s="106">
        <v>6</v>
      </c>
      <c r="I160" s="106">
        <v>2</v>
      </c>
      <c r="J160" s="107" t="s">
        <v>148</v>
      </c>
      <c r="K160" s="108">
        <v>0.2</v>
      </c>
      <c r="L160" s="107" t="s">
        <v>733</v>
      </c>
      <c r="M160" s="108">
        <v>0.6</v>
      </c>
      <c r="N160" s="109">
        <v>0.2</v>
      </c>
      <c r="O160" s="109">
        <v>0.8</v>
      </c>
      <c r="P160" s="110"/>
      <c r="Q160" s="134" t="s">
        <v>9</v>
      </c>
      <c r="R160" s="107" t="s">
        <v>82</v>
      </c>
      <c r="S160" s="111">
        <v>0.2</v>
      </c>
      <c r="T160" s="107" t="s">
        <v>733</v>
      </c>
      <c r="U160" s="136">
        <v>0.6</v>
      </c>
      <c r="V160" s="112">
        <v>0.2</v>
      </c>
      <c r="W160" s="109">
        <v>0.8</v>
      </c>
      <c r="X160" s="113"/>
      <c r="Y160" s="114">
        <v>19.5</v>
      </c>
      <c r="Z160" s="116"/>
      <c r="AA160" s="116">
        <v>18</v>
      </c>
      <c r="AB160" s="115">
        <v>18</v>
      </c>
      <c r="AC160" s="114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16"/>
      <c r="AO160" s="116"/>
      <c r="AP160" s="116"/>
      <c r="AQ160" s="116"/>
      <c r="AR160" s="116" t="s">
        <v>41</v>
      </c>
      <c r="AS160" s="116" t="s">
        <v>41</v>
      </c>
      <c r="AT160" s="116"/>
      <c r="AU160" s="260" t="s">
        <v>34</v>
      </c>
      <c r="AV160" s="115"/>
      <c r="AX160" s="17">
        <f>SUM(Y160:AB160)</f>
        <v>55.5</v>
      </c>
      <c r="AY160" s="34">
        <f>AX160/H160</f>
        <v>9.25</v>
      </c>
      <c r="AZ160" s="17"/>
      <c r="BA160" s="35">
        <f>K160+K161+M160</f>
        <v>1</v>
      </c>
      <c r="BB160" s="35">
        <f>S160+S161+U160</f>
        <v>1</v>
      </c>
    </row>
    <row r="161" spans="1:54" s="15" customFormat="1" ht="20.100000000000001" customHeight="1" x14ac:dyDescent="0.25">
      <c r="A161" s="156"/>
      <c r="B161" s="225"/>
      <c r="C161" s="161"/>
      <c r="D161" s="82"/>
      <c r="E161" s="83"/>
      <c r="F161" s="83"/>
      <c r="G161" s="84"/>
      <c r="H161" s="83"/>
      <c r="I161" s="83"/>
      <c r="J161" s="85" t="s">
        <v>79</v>
      </c>
      <c r="K161" s="86">
        <v>0.2</v>
      </c>
      <c r="L161" s="85"/>
      <c r="M161" s="86"/>
      <c r="N161" s="87">
        <v>0</v>
      </c>
      <c r="O161" s="87"/>
      <c r="P161" s="88"/>
      <c r="Q161" s="89"/>
      <c r="R161" s="85" t="s">
        <v>82</v>
      </c>
      <c r="S161" s="145">
        <v>0.2</v>
      </c>
      <c r="T161" s="85"/>
      <c r="U161" s="135"/>
      <c r="V161" s="90">
        <v>0</v>
      </c>
      <c r="W161" s="87"/>
      <c r="X161" s="84"/>
      <c r="Y161" s="91"/>
      <c r="Z161" s="92"/>
      <c r="AA161" s="92"/>
      <c r="AB161" s="93"/>
      <c r="AC161" s="91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92"/>
      <c r="AO161" s="92"/>
      <c r="AP161" s="92"/>
      <c r="AQ161" s="92"/>
      <c r="AR161" s="92" t="s">
        <v>41</v>
      </c>
      <c r="AS161" s="92" t="s">
        <v>41</v>
      </c>
      <c r="AT161" s="92"/>
      <c r="AU161" s="263" t="s">
        <v>34</v>
      </c>
      <c r="AV161" s="93"/>
      <c r="AX161" s="17"/>
      <c r="AY161" s="34"/>
      <c r="AZ161" s="17"/>
      <c r="BA161" s="35"/>
      <c r="BB161" s="35"/>
    </row>
    <row r="162" spans="1:54" s="15" customFormat="1" ht="20.100000000000001" customHeight="1" x14ac:dyDescent="0.25">
      <c r="A162" s="101" t="s">
        <v>407</v>
      </c>
      <c r="B162" s="245"/>
      <c r="C162" s="104"/>
      <c r="D162" s="105" t="s">
        <v>326</v>
      </c>
      <c r="E162" s="106" t="s">
        <v>637</v>
      </c>
      <c r="F162" s="106" t="s">
        <v>282</v>
      </c>
      <c r="G162" s="113" t="s">
        <v>49</v>
      </c>
      <c r="H162" s="106">
        <v>6</v>
      </c>
      <c r="I162" s="106">
        <v>2</v>
      </c>
      <c r="J162" s="107" t="s">
        <v>148</v>
      </c>
      <c r="K162" s="108">
        <v>0.25</v>
      </c>
      <c r="L162" s="107" t="s">
        <v>733</v>
      </c>
      <c r="M162" s="108">
        <v>0.5</v>
      </c>
      <c r="N162" s="109"/>
      <c r="O162" s="109"/>
      <c r="P162" s="110" t="s">
        <v>41</v>
      </c>
      <c r="Q162" s="134" t="s">
        <v>9</v>
      </c>
      <c r="R162" s="107" t="s">
        <v>82</v>
      </c>
      <c r="S162" s="111">
        <v>0.25</v>
      </c>
      <c r="T162" s="107" t="s">
        <v>733</v>
      </c>
      <c r="U162" s="136">
        <v>0.5</v>
      </c>
      <c r="V162" s="112"/>
      <c r="W162" s="109"/>
      <c r="X162" s="113" t="s">
        <v>41</v>
      </c>
      <c r="Y162" s="114">
        <v>18</v>
      </c>
      <c r="Z162" s="116"/>
      <c r="AA162" s="116">
        <v>24</v>
      </c>
      <c r="AB162" s="115">
        <v>16</v>
      </c>
      <c r="AC162" s="114"/>
      <c r="AD162" s="132"/>
      <c r="AE162" s="132"/>
      <c r="AF162" s="132"/>
      <c r="AG162" s="132"/>
      <c r="AH162" s="132"/>
      <c r="AI162" s="132"/>
      <c r="AJ162" s="132" t="s">
        <v>41</v>
      </c>
      <c r="AK162" s="132"/>
      <c r="AL162" s="132"/>
      <c r="AM162" s="132"/>
      <c r="AN162" s="116"/>
      <c r="AO162" s="116"/>
      <c r="AP162" s="116"/>
      <c r="AQ162" s="116" t="s">
        <v>34</v>
      </c>
      <c r="AR162" s="116"/>
      <c r="AS162" s="116"/>
      <c r="AT162" s="116"/>
      <c r="AU162" s="260"/>
      <c r="AV162" s="115"/>
      <c r="AX162" s="17">
        <f>SUM(Y162:AB162)</f>
        <v>58</v>
      </c>
      <c r="AY162" s="34">
        <f>AX162/H162</f>
        <v>9.6666666666666661</v>
      </c>
      <c r="AZ162" s="17"/>
      <c r="BA162" s="35">
        <f>K162+K163+M162</f>
        <v>1</v>
      </c>
      <c r="BB162" s="35">
        <f>S162+S163+U162</f>
        <v>1</v>
      </c>
    </row>
    <row r="163" spans="1:54" s="15" customFormat="1" ht="20.100000000000001" customHeight="1" x14ac:dyDescent="0.25">
      <c r="A163" s="156"/>
      <c r="B163" s="225"/>
      <c r="C163" s="81"/>
      <c r="D163" s="70"/>
      <c r="E163" s="71"/>
      <c r="F163" s="71"/>
      <c r="G163" s="72"/>
      <c r="H163" s="71"/>
      <c r="I163" s="71"/>
      <c r="J163" s="73" t="s">
        <v>79</v>
      </c>
      <c r="K163" s="74">
        <v>0.25</v>
      </c>
      <c r="L163" s="73"/>
      <c r="M163" s="74"/>
      <c r="N163" s="75"/>
      <c r="O163" s="75"/>
      <c r="P163" s="16"/>
      <c r="Q163" s="76"/>
      <c r="R163" s="73" t="s">
        <v>82</v>
      </c>
      <c r="S163" s="137">
        <v>0.25</v>
      </c>
      <c r="T163" s="73"/>
      <c r="U163" s="138"/>
      <c r="V163" s="77"/>
      <c r="W163" s="75"/>
      <c r="X163" s="72"/>
      <c r="Y163" s="78"/>
      <c r="Z163" s="79"/>
      <c r="AA163" s="79"/>
      <c r="AB163" s="80"/>
      <c r="AC163" s="78"/>
      <c r="AD163" s="131"/>
      <c r="AE163" s="131"/>
      <c r="AF163" s="131"/>
      <c r="AG163" s="131"/>
      <c r="AH163" s="131"/>
      <c r="AI163" s="131"/>
      <c r="AJ163" s="131" t="s">
        <v>41</v>
      </c>
      <c r="AK163" s="131"/>
      <c r="AL163" s="131"/>
      <c r="AM163" s="131"/>
      <c r="AN163" s="79"/>
      <c r="AO163" s="79"/>
      <c r="AP163" s="79"/>
      <c r="AQ163" s="79" t="s">
        <v>34</v>
      </c>
      <c r="AR163" s="79"/>
      <c r="AS163" s="79"/>
      <c r="AT163" s="79"/>
      <c r="AU163" s="139"/>
      <c r="AV163" s="80"/>
      <c r="AX163" s="17"/>
      <c r="AY163" s="34"/>
      <c r="AZ163" s="17"/>
      <c r="BA163" s="35"/>
      <c r="BB163" s="35"/>
    </row>
    <row r="164" spans="1:54" s="15" customFormat="1" ht="20.100000000000001" customHeight="1" x14ac:dyDescent="0.25">
      <c r="A164" s="101" t="s">
        <v>408</v>
      </c>
      <c r="B164" s="245"/>
      <c r="C164" s="104"/>
      <c r="D164" s="105" t="s">
        <v>327</v>
      </c>
      <c r="E164" s="106"/>
      <c r="F164" s="106" t="s">
        <v>283</v>
      </c>
      <c r="G164" s="113" t="s">
        <v>34</v>
      </c>
      <c r="H164" s="106">
        <v>3</v>
      </c>
      <c r="I164" s="106">
        <v>1</v>
      </c>
      <c r="J164" s="107" t="s">
        <v>815</v>
      </c>
      <c r="K164" s="108">
        <v>0.4</v>
      </c>
      <c r="L164" s="107" t="s">
        <v>733</v>
      </c>
      <c r="M164" s="108">
        <v>0.4</v>
      </c>
      <c r="N164" s="109"/>
      <c r="O164" s="109"/>
      <c r="P164" s="110" t="s">
        <v>41</v>
      </c>
      <c r="Q164" s="134" t="s">
        <v>9</v>
      </c>
      <c r="R164" s="107" t="s">
        <v>82</v>
      </c>
      <c r="S164" s="108">
        <v>0.4</v>
      </c>
      <c r="T164" s="107" t="s">
        <v>733</v>
      </c>
      <c r="U164" s="136">
        <v>0.4</v>
      </c>
      <c r="V164" s="112"/>
      <c r="W164" s="109"/>
      <c r="X164" s="113" t="s">
        <v>41</v>
      </c>
      <c r="Y164" s="114">
        <v>9</v>
      </c>
      <c r="Z164" s="116"/>
      <c r="AA164" s="116">
        <v>12</v>
      </c>
      <c r="AB164" s="115">
        <v>6</v>
      </c>
      <c r="AC164" s="114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16"/>
      <c r="AO164" s="116"/>
      <c r="AP164" s="116"/>
      <c r="AQ164" s="116" t="s">
        <v>34</v>
      </c>
      <c r="AR164" s="116"/>
      <c r="AS164" s="116"/>
      <c r="AT164" s="116"/>
      <c r="AU164" s="260"/>
      <c r="AV164" s="115"/>
      <c r="AX164" s="17">
        <f>SUM(Y164:AB164)</f>
        <v>27</v>
      </c>
      <c r="AY164" s="34">
        <f>AX164/H164</f>
        <v>9</v>
      </c>
      <c r="AZ164" s="17"/>
      <c r="BA164" s="35">
        <f>K164+K165+M164</f>
        <v>1</v>
      </c>
      <c r="BB164" s="35">
        <f>S164+S165+U164</f>
        <v>1</v>
      </c>
    </row>
    <row r="165" spans="1:54" s="15" customFormat="1" ht="20.100000000000001" customHeight="1" x14ac:dyDescent="0.25">
      <c r="A165" s="103"/>
      <c r="B165" s="262"/>
      <c r="C165" s="232"/>
      <c r="D165" s="82"/>
      <c r="E165" s="83"/>
      <c r="F165" s="83"/>
      <c r="G165" s="84"/>
      <c r="H165" s="83"/>
      <c r="I165" s="83"/>
      <c r="J165" s="85" t="s">
        <v>148</v>
      </c>
      <c r="K165" s="86">
        <v>0.2</v>
      </c>
      <c r="L165" s="85"/>
      <c r="M165" s="86"/>
      <c r="N165" s="87"/>
      <c r="O165" s="87"/>
      <c r="P165" s="88"/>
      <c r="Q165" s="89"/>
      <c r="R165" s="85" t="s">
        <v>82</v>
      </c>
      <c r="S165" s="86">
        <v>0.2</v>
      </c>
      <c r="T165" s="85"/>
      <c r="U165" s="135"/>
      <c r="V165" s="90"/>
      <c r="W165" s="87"/>
      <c r="X165" s="84"/>
      <c r="Y165" s="91"/>
      <c r="Z165" s="92"/>
      <c r="AA165" s="92"/>
      <c r="AB165" s="93"/>
      <c r="AC165" s="91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92"/>
      <c r="AO165" s="92"/>
      <c r="AP165" s="92"/>
      <c r="AQ165" s="92" t="s">
        <v>34</v>
      </c>
      <c r="AR165" s="92"/>
      <c r="AS165" s="92"/>
      <c r="AT165" s="92"/>
      <c r="AU165" s="263"/>
      <c r="AV165" s="93"/>
      <c r="AX165" s="17"/>
      <c r="AY165" s="34"/>
      <c r="AZ165" s="17"/>
      <c r="BA165" s="35"/>
      <c r="BB165" s="35"/>
    </row>
    <row r="166" spans="1:54" s="15" customFormat="1" ht="20.100000000000001" customHeight="1" x14ac:dyDescent="0.25">
      <c r="A166" s="101" t="s">
        <v>849</v>
      </c>
      <c r="B166" s="245"/>
      <c r="C166" s="104"/>
      <c r="D166" s="105" t="s">
        <v>328</v>
      </c>
      <c r="E166" s="106"/>
      <c r="F166" s="106" t="s">
        <v>284</v>
      </c>
      <c r="G166" s="113" t="s">
        <v>34</v>
      </c>
      <c r="H166" s="106">
        <v>6</v>
      </c>
      <c r="I166" s="106">
        <v>2</v>
      </c>
      <c r="J166" s="107" t="s">
        <v>148</v>
      </c>
      <c r="K166" s="108">
        <v>0.5</v>
      </c>
      <c r="L166" s="107"/>
      <c r="M166" s="108"/>
      <c r="N166" s="109"/>
      <c r="O166" s="109"/>
      <c r="P166" s="110" t="s">
        <v>41</v>
      </c>
      <c r="Q166" s="134" t="s">
        <v>82</v>
      </c>
      <c r="R166" s="107"/>
      <c r="S166" s="111"/>
      <c r="T166" s="107"/>
      <c r="U166" s="136"/>
      <c r="V166" s="112"/>
      <c r="W166" s="109"/>
      <c r="X166" s="113" t="s">
        <v>41</v>
      </c>
      <c r="Y166" s="114"/>
      <c r="Z166" s="116"/>
      <c r="AA166" s="116"/>
      <c r="AB166" s="115">
        <v>60</v>
      </c>
      <c r="AC166" s="114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16"/>
      <c r="AO166" s="116"/>
      <c r="AP166" s="116"/>
      <c r="AQ166" s="116" t="s">
        <v>34</v>
      </c>
      <c r="AR166" s="116"/>
      <c r="AS166" s="116"/>
      <c r="AT166" s="116"/>
      <c r="AU166" s="260"/>
      <c r="AV166" s="115"/>
      <c r="AX166" s="17">
        <f>SUM(Y166:AB166)</f>
        <v>60</v>
      </c>
      <c r="AY166" s="34">
        <f>AX166/H166</f>
        <v>10</v>
      </c>
      <c r="AZ166" s="17"/>
      <c r="BA166" s="35">
        <f>K166+K167+M166</f>
        <v>1</v>
      </c>
      <c r="BB166" s="35"/>
    </row>
    <row r="167" spans="1:54" s="15" customFormat="1" ht="20.100000000000001" customHeight="1" x14ac:dyDescent="0.25">
      <c r="A167" s="156"/>
      <c r="B167" s="225"/>
      <c r="C167" s="161"/>
      <c r="D167" s="82"/>
      <c r="E167" s="83"/>
      <c r="F167" s="83"/>
      <c r="G167" s="84"/>
      <c r="H167" s="83"/>
      <c r="I167" s="83"/>
      <c r="J167" s="85" t="s">
        <v>148</v>
      </c>
      <c r="K167" s="86">
        <v>0.5</v>
      </c>
      <c r="L167" s="85"/>
      <c r="M167" s="86"/>
      <c r="N167" s="87"/>
      <c r="O167" s="87"/>
      <c r="P167" s="88"/>
      <c r="Q167" s="89"/>
      <c r="R167" s="85"/>
      <c r="S167" s="145"/>
      <c r="T167" s="85"/>
      <c r="U167" s="135"/>
      <c r="V167" s="90"/>
      <c r="W167" s="87"/>
      <c r="X167" s="84"/>
      <c r="Y167" s="91"/>
      <c r="Z167" s="92"/>
      <c r="AA167" s="92"/>
      <c r="AB167" s="93"/>
      <c r="AC167" s="91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92"/>
      <c r="AO167" s="92"/>
      <c r="AP167" s="92"/>
      <c r="AQ167" s="92" t="s">
        <v>34</v>
      </c>
      <c r="AR167" s="92"/>
      <c r="AS167" s="92"/>
      <c r="AT167" s="92"/>
      <c r="AU167" s="263"/>
      <c r="AV167" s="93"/>
      <c r="AX167" s="17"/>
      <c r="AY167" s="34"/>
      <c r="AZ167" s="17"/>
      <c r="BA167" s="35"/>
      <c r="BB167" s="35"/>
    </row>
    <row r="168" spans="1:54" s="15" customFormat="1" ht="20.100000000000001" customHeight="1" x14ac:dyDescent="0.25">
      <c r="A168" s="101" t="s">
        <v>409</v>
      </c>
      <c r="B168" s="245"/>
      <c r="C168" s="104" t="s">
        <v>728</v>
      </c>
      <c r="D168" s="105" t="s">
        <v>521</v>
      </c>
      <c r="E168" s="106"/>
      <c r="F168" s="106" t="s">
        <v>285</v>
      </c>
      <c r="G168" s="113" t="s">
        <v>34</v>
      </c>
      <c r="H168" s="106">
        <v>6</v>
      </c>
      <c r="I168" s="106">
        <v>2</v>
      </c>
      <c r="J168" s="107" t="s">
        <v>79</v>
      </c>
      <c r="K168" s="108">
        <v>0.25</v>
      </c>
      <c r="L168" s="107" t="s">
        <v>733</v>
      </c>
      <c r="M168" s="108">
        <v>0.5</v>
      </c>
      <c r="N168" s="109"/>
      <c r="O168" s="109"/>
      <c r="P168" s="110" t="s">
        <v>41</v>
      </c>
      <c r="Q168" s="134" t="s">
        <v>9</v>
      </c>
      <c r="R168" s="107" t="s">
        <v>82</v>
      </c>
      <c r="S168" s="108">
        <v>0.25</v>
      </c>
      <c r="T168" s="107" t="s">
        <v>733</v>
      </c>
      <c r="U168" s="136">
        <v>0.5</v>
      </c>
      <c r="V168" s="112"/>
      <c r="W168" s="109"/>
      <c r="X168" s="113" t="s">
        <v>41</v>
      </c>
      <c r="Y168" s="114">
        <v>18</v>
      </c>
      <c r="Z168" s="116"/>
      <c r="AA168" s="116">
        <v>6</v>
      </c>
      <c r="AB168" s="115">
        <v>30</v>
      </c>
      <c r="AC168" s="114"/>
      <c r="AD168" s="132"/>
      <c r="AE168" s="132" t="s">
        <v>34</v>
      </c>
      <c r="AF168" s="132"/>
      <c r="AG168" s="132"/>
      <c r="AH168" s="132"/>
      <c r="AI168" s="132"/>
      <c r="AJ168" s="132"/>
      <c r="AK168" s="132"/>
      <c r="AL168" s="132"/>
      <c r="AM168" s="132"/>
      <c r="AN168" s="116"/>
      <c r="AO168" s="116"/>
      <c r="AP168" s="116"/>
      <c r="AQ168" s="116"/>
      <c r="AR168" s="116"/>
      <c r="AS168" s="116"/>
      <c r="AT168" s="116"/>
      <c r="AU168" s="260"/>
      <c r="AV168" s="115"/>
      <c r="AX168" s="17">
        <f>SUM(Y168:AB168)</f>
        <v>54</v>
      </c>
      <c r="AY168" s="34">
        <f>AX168/H168</f>
        <v>9</v>
      </c>
      <c r="AZ168" s="17"/>
      <c r="BA168" s="35">
        <f>K168+K169+K170+M168</f>
        <v>1</v>
      </c>
      <c r="BB168" s="35">
        <f>S168+S169+S170+U168</f>
        <v>1</v>
      </c>
    </row>
    <row r="169" spans="1:54" s="15" customFormat="1" ht="20.100000000000001" customHeight="1" x14ac:dyDescent="0.25">
      <c r="A169" s="102"/>
      <c r="B169" s="246"/>
      <c r="C169" s="161"/>
      <c r="D169" s="70"/>
      <c r="E169" s="71"/>
      <c r="F169" s="71"/>
      <c r="G169" s="72"/>
      <c r="H169" s="71"/>
      <c r="I169" s="71"/>
      <c r="J169" s="73" t="s">
        <v>79</v>
      </c>
      <c r="K169" s="74">
        <v>0.2</v>
      </c>
      <c r="L169" s="73"/>
      <c r="M169" s="74"/>
      <c r="N169" s="75"/>
      <c r="O169" s="75"/>
      <c r="P169" s="16"/>
      <c r="Q169" s="76"/>
      <c r="R169" s="73" t="s">
        <v>82</v>
      </c>
      <c r="S169" s="74">
        <v>0.2</v>
      </c>
      <c r="T169" s="73"/>
      <c r="U169" s="138"/>
      <c r="V169" s="77"/>
      <c r="W169" s="75"/>
      <c r="X169" s="72"/>
      <c r="Y169" s="78"/>
      <c r="Z169" s="79"/>
      <c r="AA169" s="79"/>
      <c r="AB169" s="80"/>
      <c r="AC169" s="78"/>
      <c r="AD169" s="131"/>
      <c r="AE169" s="131" t="s">
        <v>34</v>
      </c>
      <c r="AF169" s="131"/>
      <c r="AG169" s="131"/>
      <c r="AH169" s="131"/>
      <c r="AI169" s="131"/>
      <c r="AJ169" s="131"/>
      <c r="AK169" s="131"/>
      <c r="AL169" s="131"/>
      <c r="AM169" s="131"/>
      <c r="AN169" s="79"/>
      <c r="AO169" s="79"/>
      <c r="AP169" s="79"/>
      <c r="AQ169" s="79"/>
      <c r="AR169" s="79"/>
      <c r="AS169" s="79"/>
      <c r="AT169" s="79"/>
      <c r="AU169" s="139"/>
      <c r="AV169" s="80"/>
      <c r="AX169" s="17"/>
      <c r="AY169" s="34"/>
      <c r="AZ169" s="17"/>
      <c r="BA169" s="35"/>
      <c r="BB169" s="35"/>
    </row>
    <row r="170" spans="1:54" s="15" customFormat="1" ht="20.100000000000001" customHeight="1" x14ac:dyDescent="0.25">
      <c r="A170" s="158"/>
      <c r="B170" s="241"/>
      <c r="C170" s="81"/>
      <c r="D170" s="82"/>
      <c r="E170" s="83"/>
      <c r="F170" s="83"/>
      <c r="G170" s="84"/>
      <c r="H170" s="83"/>
      <c r="I170" s="83"/>
      <c r="J170" s="85" t="s">
        <v>148</v>
      </c>
      <c r="K170" s="86">
        <v>0.05</v>
      </c>
      <c r="L170" s="85"/>
      <c r="M170" s="86"/>
      <c r="N170" s="87"/>
      <c r="O170" s="87"/>
      <c r="P170" s="88"/>
      <c r="Q170" s="89"/>
      <c r="R170" s="85" t="s">
        <v>82</v>
      </c>
      <c r="S170" s="86">
        <v>0.05</v>
      </c>
      <c r="T170" s="85"/>
      <c r="U170" s="135"/>
      <c r="V170" s="90"/>
      <c r="W170" s="87"/>
      <c r="X170" s="84"/>
      <c r="Y170" s="91"/>
      <c r="Z170" s="92"/>
      <c r="AA170" s="92"/>
      <c r="AB170" s="93"/>
      <c r="AC170" s="91"/>
      <c r="AD170" s="133"/>
      <c r="AE170" s="133" t="s">
        <v>34</v>
      </c>
      <c r="AF170" s="133"/>
      <c r="AG170" s="133"/>
      <c r="AH170" s="133"/>
      <c r="AI170" s="133"/>
      <c r="AJ170" s="133"/>
      <c r="AK170" s="133"/>
      <c r="AL170" s="133"/>
      <c r="AM170" s="133"/>
      <c r="AN170" s="92"/>
      <c r="AO170" s="92"/>
      <c r="AP170" s="92"/>
      <c r="AQ170" s="92"/>
      <c r="AR170" s="92"/>
      <c r="AS170" s="92"/>
      <c r="AT170" s="92"/>
      <c r="AU170" s="263"/>
      <c r="AV170" s="93"/>
      <c r="AX170" s="17"/>
      <c r="AY170" s="34"/>
      <c r="AZ170" s="17"/>
      <c r="BA170" s="35"/>
      <c r="BB170" s="35"/>
    </row>
    <row r="171" spans="1:54" s="15" customFormat="1" ht="20.100000000000001" customHeight="1" x14ac:dyDescent="0.25">
      <c r="A171" s="101" t="s">
        <v>393</v>
      </c>
      <c r="B171" s="245"/>
      <c r="C171" s="334"/>
      <c r="D171" s="105" t="s">
        <v>510</v>
      </c>
      <c r="E171" s="106"/>
      <c r="F171" s="106" t="s">
        <v>954</v>
      </c>
      <c r="G171" s="106" t="s">
        <v>41</v>
      </c>
      <c r="H171" s="106">
        <v>6</v>
      </c>
      <c r="I171" s="106">
        <v>2</v>
      </c>
      <c r="J171" s="107" t="s">
        <v>79</v>
      </c>
      <c r="K171" s="108">
        <v>0.15</v>
      </c>
      <c r="L171" s="107" t="s">
        <v>733</v>
      </c>
      <c r="M171" s="108">
        <v>0.6</v>
      </c>
      <c r="N171" s="109"/>
      <c r="O171" s="109"/>
      <c r="P171" s="110" t="s">
        <v>41</v>
      </c>
      <c r="Q171" s="134" t="s">
        <v>9</v>
      </c>
      <c r="R171" s="107" t="s">
        <v>82</v>
      </c>
      <c r="S171" s="136">
        <v>0.15</v>
      </c>
      <c r="T171" s="107" t="s">
        <v>733</v>
      </c>
      <c r="U171" s="136">
        <v>0.6</v>
      </c>
      <c r="V171" s="112"/>
      <c r="W171" s="109"/>
      <c r="X171" s="113" t="s">
        <v>41</v>
      </c>
      <c r="Y171" s="114">
        <v>18</v>
      </c>
      <c r="Z171" s="116"/>
      <c r="AA171" s="116">
        <v>22.5</v>
      </c>
      <c r="AB171" s="115">
        <v>14</v>
      </c>
      <c r="AC171" s="114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16"/>
      <c r="AO171" s="116"/>
      <c r="AP171" s="116"/>
      <c r="AQ171" s="116" t="s">
        <v>41</v>
      </c>
      <c r="AR171" s="116"/>
      <c r="AS171" s="116"/>
      <c r="AT171" s="116"/>
      <c r="AU171" s="260"/>
      <c r="AV171" s="115"/>
      <c r="AX171" s="17">
        <f>SUM(Y171:AB171)</f>
        <v>54.5</v>
      </c>
      <c r="AY171" s="34">
        <f>AX171/H171</f>
        <v>9.0833333333333339</v>
      </c>
      <c r="AZ171" s="17"/>
      <c r="BA171" s="35">
        <f>K171+K172+M171</f>
        <v>1</v>
      </c>
      <c r="BB171" s="35">
        <f>S171+S172+U171</f>
        <v>1</v>
      </c>
    </row>
    <row r="172" spans="1:54" s="15" customFormat="1" ht="20.100000000000001" customHeight="1" x14ac:dyDescent="0.25">
      <c r="A172" s="156"/>
      <c r="B172" s="225"/>
      <c r="C172" s="161"/>
      <c r="D172" s="82"/>
      <c r="E172" s="83"/>
      <c r="F172" s="83"/>
      <c r="G172" s="83"/>
      <c r="H172" s="83"/>
      <c r="I172" s="83"/>
      <c r="J172" s="85" t="s">
        <v>148</v>
      </c>
      <c r="K172" s="86">
        <v>0.25</v>
      </c>
      <c r="L172" s="85"/>
      <c r="M172" s="86"/>
      <c r="N172" s="87"/>
      <c r="O172" s="87"/>
      <c r="P172" s="88"/>
      <c r="Q172" s="89"/>
      <c r="R172" s="85" t="s">
        <v>82</v>
      </c>
      <c r="S172" s="135">
        <v>0.25</v>
      </c>
      <c r="T172" s="85"/>
      <c r="U172" s="135"/>
      <c r="V172" s="90"/>
      <c r="W172" s="87"/>
      <c r="X172" s="84"/>
      <c r="Y172" s="91"/>
      <c r="Z172" s="92"/>
      <c r="AA172" s="92"/>
      <c r="AB172" s="93"/>
      <c r="AC172" s="91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92"/>
      <c r="AO172" s="92"/>
      <c r="AP172" s="92"/>
      <c r="AQ172" s="92" t="s">
        <v>41</v>
      </c>
      <c r="AR172" s="92"/>
      <c r="AS172" s="92"/>
      <c r="AT172" s="92"/>
      <c r="AU172" s="263"/>
      <c r="AV172" s="93"/>
      <c r="AX172" s="17"/>
      <c r="AY172" s="34"/>
      <c r="AZ172" s="17"/>
      <c r="BA172" s="35"/>
      <c r="BB172" s="35"/>
    </row>
    <row r="173" spans="1:54" s="15" customFormat="1" ht="20.100000000000001" customHeight="1" x14ac:dyDescent="0.25">
      <c r="A173" s="101" t="s">
        <v>410</v>
      </c>
      <c r="B173" s="245"/>
      <c r="C173" s="104"/>
      <c r="D173" s="105" t="s">
        <v>411</v>
      </c>
      <c r="E173" s="106"/>
      <c r="F173" s="106" t="s">
        <v>412</v>
      </c>
      <c r="G173" s="72" t="s">
        <v>41</v>
      </c>
      <c r="H173" s="71">
        <v>6</v>
      </c>
      <c r="I173" s="71">
        <v>2</v>
      </c>
      <c r="J173" s="73" t="s">
        <v>148</v>
      </c>
      <c r="K173" s="74">
        <v>0.5</v>
      </c>
      <c r="L173" s="73"/>
      <c r="M173" s="74"/>
      <c r="N173" s="75"/>
      <c r="O173" s="75"/>
      <c r="P173" s="16" t="s">
        <v>41</v>
      </c>
      <c r="Q173" s="134" t="s">
        <v>9</v>
      </c>
      <c r="R173" s="107" t="s">
        <v>82</v>
      </c>
      <c r="S173" s="108">
        <v>0.25</v>
      </c>
      <c r="T173" s="107" t="s">
        <v>34</v>
      </c>
      <c r="U173" s="136">
        <v>0.5</v>
      </c>
      <c r="V173" s="77"/>
      <c r="W173" s="75"/>
      <c r="X173" s="72" t="s">
        <v>41</v>
      </c>
      <c r="Y173" s="78">
        <v>6</v>
      </c>
      <c r="Z173" s="79"/>
      <c r="AA173" s="79">
        <v>9</v>
      </c>
      <c r="AB173" s="115">
        <v>30</v>
      </c>
      <c r="AC173" s="78"/>
      <c r="AD173" s="131"/>
      <c r="AE173" s="131"/>
      <c r="AF173" s="131"/>
      <c r="AG173" s="131"/>
      <c r="AH173" s="131"/>
      <c r="AI173" s="131"/>
      <c r="AJ173" s="131"/>
      <c r="AK173" s="131"/>
      <c r="AL173" s="131"/>
      <c r="AM173" s="131"/>
      <c r="AN173" s="79"/>
      <c r="AO173" s="79"/>
      <c r="AP173" s="79"/>
      <c r="AQ173" s="79" t="s">
        <v>41</v>
      </c>
      <c r="AR173" s="79"/>
      <c r="AS173" s="79"/>
      <c r="AT173" s="79"/>
      <c r="AU173" s="139"/>
      <c r="AV173" s="80"/>
      <c r="AX173" s="17">
        <f>SUM(Y173:AB173)</f>
        <v>45</v>
      </c>
      <c r="AY173" s="34">
        <f>AX173/H173</f>
        <v>7.5</v>
      </c>
      <c r="AZ173" s="17"/>
      <c r="BA173" s="35">
        <f>K173+K174+M173</f>
        <v>1</v>
      </c>
      <c r="BB173" s="35">
        <f>S173+S174+U173</f>
        <v>1</v>
      </c>
    </row>
    <row r="174" spans="1:54" s="15" customFormat="1" ht="20.100000000000001" customHeight="1" x14ac:dyDescent="0.25">
      <c r="A174" s="158"/>
      <c r="B174" s="241"/>
      <c r="C174" s="81"/>
      <c r="D174" s="82"/>
      <c r="E174" s="83"/>
      <c r="F174" s="83"/>
      <c r="G174" s="84"/>
      <c r="H174" s="83"/>
      <c r="I174" s="83"/>
      <c r="J174" s="85" t="s">
        <v>148</v>
      </c>
      <c r="K174" s="86">
        <v>0.5</v>
      </c>
      <c r="L174" s="85"/>
      <c r="M174" s="86"/>
      <c r="N174" s="87"/>
      <c r="O174" s="87"/>
      <c r="P174" s="88"/>
      <c r="Q174" s="89"/>
      <c r="R174" s="85" t="s">
        <v>82</v>
      </c>
      <c r="S174" s="86">
        <v>0.25</v>
      </c>
      <c r="T174" s="85"/>
      <c r="U174" s="135"/>
      <c r="V174" s="90"/>
      <c r="W174" s="87"/>
      <c r="X174" s="84"/>
      <c r="Y174" s="91"/>
      <c r="Z174" s="92"/>
      <c r="AA174" s="92"/>
      <c r="AB174" s="93"/>
      <c r="AC174" s="91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92"/>
      <c r="AO174" s="92"/>
      <c r="AP174" s="92"/>
      <c r="AQ174" s="92" t="s">
        <v>41</v>
      </c>
      <c r="AR174" s="92"/>
      <c r="AS174" s="92"/>
      <c r="AT174" s="92"/>
      <c r="AU174" s="263"/>
      <c r="AV174" s="93"/>
      <c r="AX174" s="17"/>
      <c r="AY174" s="34"/>
      <c r="AZ174" s="17"/>
      <c r="BA174" s="35"/>
      <c r="BB174" s="35"/>
    </row>
    <row r="175" spans="1:54" s="15" customFormat="1" ht="20.100000000000001" customHeight="1" x14ac:dyDescent="0.25">
      <c r="A175" s="101" t="s">
        <v>430</v>
      </c>
      <c r="B175" s="245"/>
      <c r="C175" s="104" t="s">
        <v>728</v>
      </c>
      <c r="D175" s="105" t="s">
        <v>787</v>
      </c>
      <c r="E175" s="106"/>
      <c r="F175" s="106" t="s">
        <v>286</v>
      </c>
      <c r="G175" s="113" t="s">
        <v>34</v>
      </c>
      <c r="H175" s="106">
        <v>6</v>
      </c>
      <c r="I175" s="106">
        <v>2</v>
      </c>
      <c r="J175" s="107" t="s">
        <v>11</v>
      </c>
      <c r="K175" s="108">
        <v>0.25</v>
      </c>
      <c r="L175" s="107" t="s">
        <v>741</v>
      </c>
      <c r="M175" s="108">
        <v>0.5</v>
      </c>
      <c r="N175" s="109">
        <v>0</v>
      </c>
      <c r="O175" s="109">
        <v>0.75</v>
      </c>
      <c r="P175" s="110"/>
      <c r="Q175" s="134" t="s">
        <v>9</v>
      </c>
      <c r="R175" s="107" t="s">
        <v>82</v>
      </c>
      <c r="S175" s="108">
        <v>0.25</v>
      </c>
      <c r="T175" s="107" t="s">
        <v>741</v>
      </c>
      <c r="U175" s="136">
        <v>0.5</v>
      </c>
      <c r="V175" s="109">
        <v>0</v>
      </c>
      <c r="W175" s="109">
        <v>0.75</v>
      </c>
      <c r="X175" s="113"/>
      <c r="Y175" s="114">
        <v>15</v>
      </c>
      <c r="Z175" s="116"/>
      <c r="AA175" s="116">
        <v>24</v>
      </c>
      <c r="AB175" s="115">
        <v>18</v>
      </c>
      <c r="AC175" s="114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16" t="s">
        <v>34</v>
      </c>
      <c r="AO175" s="116"/>
      <c r="AP175" s="116"/>
      <c r="AQ175" s="116"/>
      <c r="AR175" s="116"/>
      <c r="AS175" s="116"/>
      <c r="AT175" s="116"/>
      <c r="AU175" s="260"/>
      <c r="AV175" s="115"/>
      <c r="AX175" s="17">
        <f>SUM(Y175:AB175)</f>
        <v>57</v>
      </c>
      <c r="AY175" s="34">
        <f>AX175/H175</f>
        <v>9.5</v>
      </c>
      <c r="AZ175" s="17"/>
      <c r="BA175" s="35">
        <f>K175+K176+M175</f>
        <v>1</v>
      </c>
      <c r="BB175" s="35">
        <f>S175+S176+U175</f>
        <v>1</v>
      </c>
    </row>
    <row r="176" spans="1:54" s="15" customFormat="1" ht="20.100000000000001" customHeight="1" x14ac:dyDescent="0.25">
      <c r="A176" s="103"/>
      <c r="B176" s="262"/>
      <c r="C176" s="81"/>
      <c r="D176" s="82"/>
      <c r="E176" s="83"/>
      <c r="F176" s="83"/>
      <c r="G176" s="84"/>
      <c r="H176" s="83"/>
      <c r="I176" s="83"/>
      <c r="J176" s="85" t="s">
        <v>8</v>
      </c>
      <c r="K176" s="86">
        <v>0.25</v>
      </c>
      <c r="L176" s="85"/>
      <c r="M176" s="86"/>
      <c r="N176" s="87">
        <v>0.25</v>
      </c>
      <c r="O176" s="87"/>
      <c r="P176" s="88"/>
      <c r="Q176" s="89"/>
      <c r="R176" s="85" t="s">
        <v>82</v>
      </c>
      <c r="S176" s="86">
        <v>0.25</v>
      </c>
      <c r="T176" s="85"/>
      <c r="U176" s="135"/>
      <c r="V176" s="87">
        <v>0.25</v>
      </c>
      <c r="W176" s="87"/>
      <c r="X176" s="84"/>
      <c r="Y176" s="91"/>
      <c r="Z176" s="92"/>
      <c r="AA176" s="92"/>
      <c r="AB176" s="93"/>
      <c r="AC176" s="91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92" t="s">
        <v>34</v>
      </c>
      <c r="AO176" s="92"/>
      <c r="AP176" s="92"/>
      <c r="AQ176" s="92"/>
      <c r="AR176" s="92"/>
      <c r="AS176" s="92"/>
      <c r="AT176" s="92"/>
      <c r="AU176" s="263"/>
      <c r="AV176" s="93"/>
      <c r="AX176" s="17"/>
      <c r="AY176" s="34"/>
      <c r="AZ176" s="17"/>
      <c r="BA176" s="35"/>
      <c r="BB176" s="35"/>
    </row>
    <row r="177" spans="1:54" s="15" customFormat="1" ht="20.100000000000001" customHeight="1" x14ac:dyDescent="0.25">
      <c r="A177" s="98"/>
      <c r="B177" s="244"/>
      <c r="C177" s="161"/>
      <c r="D177" s="149" t="s">
        <v>870</v>
      </c>
      <c r="E177" s="71"/>
      <c r="F177" s="71" t="s">
        <v>966</v>
      </c>
      <c r="G177" s="72"/>
      <c r="H177" s="71">
        <v>9</v>
      </c>
      <c r="I177" s="71">
        <v>3</v>
      </c>
      <c r="J177" s="73"/>
      <c r="K177" s="74"/>
      <c r="L177" s="73"/>
      <c r="M177" s="74"/>
      <c r="N177" s="75"/>
      <c r="O177" s="75"/>
      <c r="P177" s="16"/>
      <c r="Q177" s="76"/>
      <c r="R177" s="73"/>
      <c r="S177" s="75"/>
      <c r="T177" s="73"/>
      <c r="U177" s="138"/>
      <c r="V177" s="75"/>
      <c r="W177" s="75"/>
      <c r="X177" s="113"/>
      <c r="Y177" s="114"/>
      <c r="Z177" s="79"/>
      <c r="AA177" s="79"/>
      <c r="AB177" s="139"/>
      <c r="AC177" s="78"/>
      <c r="AD177" s="131"/>
      <c r="AE177" s="131"/>
      <c r="AF177" s="131"/>
      <c r="AG177" s="131"/>
      <c r="AH177" s="131"/>
      <c r="AI177" s="131"/>
      <c r="AJ177" s="131"/>
      <c r="AK177" s="131"/>
      <c r="AL177" s="131"/>
      <c r="AM177" s="131"/>
      <c r="AN177" s="131"/>
      <c r="AO177" s="131"/>
      <c r="AP177" s="131"/>
      <c r="AQ177" s="131"/>
      <c r="AR177" s="79"/>
      <c r="AS177" s="131"/>
      <c r="AT177" s="79"/>
      <c r="AU177" s="139"/>
      <c r="AV177" s="80" t="s">
        <v>34</v>
      </c>
      <c r="AX177" s="17"/>
      <c r="AY177" s="34"/>
      <c r="AZ177" s="17"/>
      <c r="BA177" s="35"/>
      <c r="BB177" s="35"/>
    </row>
    <row r="178" spans="1:54" s="15" customFormat="1" ht="20.100000000000001" customHeight="1" x14ac:dyDescent="0.25">
      <c r="A178" s="98"/>
      <c r="B178" s="244"/>
      <c r="C178" s="161"/>
      <c r="D178" s="149"/>
      <c r="E178" s="71"/>
      <c r="F178" s="71"/>
      <c r="G178" s="72"/>
      <c r="H178" s="71"/>
      <c r="I178" s="71"/>
      <c r="J178" s="73"/>
      <c r="K178" s="74"/>
      <c r="L178" s="73"/>
      <c r="M178" s="74"/>
      <c r="N178" s="75"/>
      <c r="O178" s="75"/>
      <c r="P178" s="16"/>
      <c r="Q178" s="76"/>
      <c r="R178" s="73"/>
      <c r="S178" s="75"/>
      <c r="T178" s="73"/>
      <c r="U178" s="138"/>
      <c r="V178" s="75"/>
      <c r="W178" s="75"/>
      <c r="X178" s="72"/>
      <c r="Y178" s="78"/>
      <c r="Z178" s="79"/>
      <c r="AA178" s="79"/>
      <c r="AB178" s="139"/>
      <c r="AC178" s="78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79"/>
      <c r="AS178" s="131"/>
      <c r="AT178" s="79"/>
      <c r="AU178" s="139"/>
      <c r="AV178" s="80" t="s">
        <v>34</v>
      </c>
      <c r="AX178" s="17"/>
      <c r="AY178" s="34"/>
      <c r="AZ178" s="17"/>
      <c r="BA178" s="35"/>
      <c r="BB178" s="35"/>
    </row>
    <row r="179" spans="1:54" s="15" customFormat="1" ht="20.100000000000001" customHeight="1" x14ac:dyDescent="0.25">
      <c r="A179" s="99"/>
      <c r="B179" s="242"/>
      <c r="C179" s="104"/>
      <c r="D179" s="148" t="s">
        <v>871</v>
      </c>
      <c r="E179" s="106"/>
      <c r="F179" s="106" t="s">
        <v>967</v>
      </c>
      <c r="G179" s="113"/>
      <c r="H179" s="106">
        <v>3</v>
      </c>
      <c r="I179" s="106">
        <v>1</v>
      </c>
      <c r="J179" s="107"/>
      <c r="K179" s="108"/>
      <c r="L179" s="107"/>
      <c r="M179" s="108"/>
      <c r="N179" s="109"/>
      <c r="O179" s="109"/>
      <c r="P179" s="110"/>
      <c r="Q179" s="134"/>
      <c r="R179" s="107"/>
      <c r="S179" s="109"/>
      <c r="T179" s="107"/>
      <c r="U179" s="136"/>
      <c r="V179" s="109"/>
      <c r="W179" s="109"/>
      <c r="X179" s="113"/>
      <c r="Y179" s="114"/>
      <c r="Z179" s="116"/>
      <c r="AA179" s="116"/>
      <c r="AB179" s="260"/>
      <c r="AC179" s="114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16"/>
      <c r="AS179" s="132"/>
      <c r="AT179" s="116"/>
      <c r="AU179" s="260"/>
      <c r="AV179" s="115" t="s">
        <v>34</v>
      </c>
      <c r="AX179" s="17"/>
      <c r="AY179" s="34"/>
      <c r="AZ179" s="17"/>
      <c r="BA179" s="35"/>
      <c r="BB179" s="35"/>
    </row>
    <row r="180" spans="1:54" s="15" customFormat="1" ht="20.100000000000001" customHeight="1" x14ac:dyDescent="0.25">
      <c r="A180" s="100"/>
      <c r="B180" s="243"/>
      <c r="C180" s="81"/>
      <c r="D180" s="150"/>
      <c r="E180" s="83"/>
      <c r="F180" s="83"/>
      <c r="G180" s="84"/>
      <c r="H180" s="83"/>
      <c r="I180" s="83"/>
      <c r="J180" s="85"/>
      <c r="K180" s="86"/>
      <c r="L180" s="85"/>
      <c r="M180" s="86"/>
      <c r="N180" s="87"/>
      <c r="O180" s="87"/>
      <c r="P180" s="88"/>
      <c r="Q180" s="89"/>
      <c r="R180" s="85"/>
      <c r="S180" s="87"/>
      <c r="T180" s="85"/>
      <c r="U180" s="135"/>
      <c r="V180" s="87"/>
      <c r="W180" s="87"/>
      <c r="X180" s="72"/>
      <c r="Y180" s="78"/>
      <c r="Z180" s="92"/>
      <c r="AA180" s="92"/>
      <c r="AB180" s="263"/>
      <c r="AC180" s="91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92"/>
      <c r="AS180" s="133"/>
      <c r="AT180" s="92"/>
      <c r="AU180" s="263"/>
      <c r="AV180" s="93" t="s">
        <v>34</v>
      </c>
      <c r="AX180" s="17"/>
      <c r="AY180" s="34"/>
      <c r="AZ180" s="17"/>
      <c r="BA180" s="35"/>
      <c r="BB180" s="35"/>
    </row>
    <row r="181" spans="1:54" s="15" customFormat="1" ht="20.100000000000001" customHeight="1" x14ac:dyDescent="0.25">
      <c r="A181" s="443"/>
      <c r="B181" s="273"/>
      <c r="C181" s="104" t="s">
        <v>728</v>
      </c>
      <c r="D181" s="105" t="s">
        <v>711</v>
      </c>
      <c r="E181" s="106"/>
      <c r="F181" s="106" t="s">
        <v>969</v>
      </c>
      <c r="G181" s="106" t="s">
        <v>34</v>
      </c>
      <c r="H181" s="106">
        <v>3</v>
      </c>
      <c r="I181" s="106">
        <v>1</v>
      </c>
      <c r="J181" s="107"/>
      <c r="K181" s="108"/>
      <c r="L181" s="107"/>
      <c r="M181" s="108"/>
      <c r="N181" s="109"/>
      <c r="O181" s="109"/>
      <c r="P181" s="110" t="s">
        <v>41</v>
      </c>
      <c r="Q181" s="134" t="s">
        <v>9</v>
      </c>
      <c r="R181" s="107"/>
      <c r="S181" s="136"/>
      <c r="T181" s="107"/>
      <c r="U181" s="136"/>
      <c r="V181" s="112"/>
      <c r="W181" s="109"/>
      <c r="X181" s="113" t="s">
        <v>41</v>
      </c>
      <c r="Y181" s="394">
        <f>Y182+Y184</f>
        <v>1.5</v>
      </c>
      <c r="Z181" s="394">
        <f>Z182+Z184</f>
        <v>0</v>
      </c>
      <c r="AA181" s="394">
        <f>AA182+AA184</f>
        <v>26.5</v>
      </c>
      <c r="AB181" s="394">
        <f>AB182+AB184</f>
        <v>0</v>
      </c>
      <c r="AC181" s="114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16"/>
      <c r="AO181" s="116"/>
      <c r="AP181" s="116"/>
      <c r="AQ181" s="116"/>
      <c r="AR181" s="116" t="s">
        <v>596</v>
      </c>
      <c r="AS181" s="116"/>
      <c r="AT181" s="116"/>
      <c r="AU181" s="260"/>
      <c r="AV181" s="115"/>
      <c r="AW181" s="174"/>
      <c r="AX181" s="17">
        <f>AX182+AX184</f>
        <v>14</v>
      </c>
      <c r="AY181" s="34">
        <f>AX181/H181</f>
        <v>4.666666666666667</v>
      </c>
      <c r="AZ181" s="17"/>
      <c r="BA181" s="35"/>
      <c r="BB181" s="35"/>
    </row>
    <row r="182" spans="1:54" s="15" customFormat="1" ht="20.100000000000001" customHeight="1" x14ac:dyDescent="0.25">
      <c r="A182" s="156" t="s">
        <v>600</v>
      </c>
      <c r="B182" s="225"/>
      <c r="C182" s="161"/>
      <c r="D182" s="147" t="s">
        <v>652</v>
      </c>
      <c r="E182" s="71"/>
      <c r="F182" s="71" t="s">
        <v>970</v>
      </c>
      <c r="G182" s="71"/>
      <c r="H182" s="71"/>
      <c r="I182" s="71"/>
      <c r="J182" s="73"/>
      <c r="K182" s="74"/>
      <c r="L182" s="73" t="s">
        <v>890</v>
      </c>
      <c r="M182" s="74"/>
      <c r="N182" s="75"/>
      <c r="O182" s="75"/>
      <c r="P182" s="16"/>
      <c r="Q182" s="76"/>
      <c r="R182" s="73" t="s">
        <v>890</v>
      </c>
      <c r="S182" s="138"/>
      <c r="T182" s="73"/>
      <c r="U182" s="138"/>
      <c r="V182" s="77"/>
      <c r="W182" s="75"/>
      <c r="X182" s="72"/>
      <c r="Y182" s="78"/>
      <c r="Z182" s="79"/>
      <c r="AA182" s="79">
        <v>22</v>
      </c>
      <c r="AB182" s="80"/>
      <c r="AC182" s="78"/>
      <c r="AD182" s="131"/>
      <c r="AE182" s="131"/>
      <c r="AF182" s="131"/>
      <c r="AG182" s="131"/>
      <c r="AH182" s="131"/>
      <c r="AI182" s="131"/>
      <c r="AJ182" s="131"/>
      <c r="AK182" s="131"/>
      <c r="AL182" s="131"/>
      <c r="AM182" s="131"/>
      <c r="AN182" s="79"/>
      <c r="AO182" s="79"/>
      <c r="AP182" s="79"/>
      <c r="AQ182" s="79"/>
      <c r="AR182" s="79" t="s">
        <v>596</v>
      </c>
      <c r="AS182" s="79"/>
      <c r="AT182" s="79"/>
      <c r="AU182" s="139"/>
      <c r="AV182" s="80"/>
      <c r="AW182" s="174"/>
      <c r="AX182" s="17">
        <f>SUM('S3'!Y140:AB140)</f>
        <v>8</v>
      </c>
      <c r="AY182" s="34"/>
      <c r="AZ182" s="17"/>
      <c r="BA182" s="35"/>
      <c r="BB182" s="35"/>
    </row>
    <row r="183" spans="1:54" s="15" customFormat="1" ht="20.100000000000001" customHeight="1" x14ac:dyDescent="0.25">
      <c r="A183" s="156"/>
      <c r="B183" s="225"/>
      <c r="C183" s="161"/>
      <c r="D183" s="147" t="s">
        <v>240</v>
      </c>
      <c r="E183" s="71"/>
      <c r="F183" s="71"/>
      <c r="G183" s="71"/>
      <c r="H183" s="71"/>
      <c r="I183" s="71"/>
      <c r="J183" s="73" t="s">
        <v>891</v>
      </c>
      <c r="K183" s="74">
        <v>6.25E-2</v>
      </c>
      <c r="L183" s="73"/>
      <c r="M183" s="74"/>
      <c r="N183" s="75"/>
      <c r="O183" s="75"/>
      <c r="P183" s="16"/>
      <c r="Q183" s="76"/>
      <c r="R183" s="73" t="s">
        <v>82</v>
      </c>
      <c r="S183" s="138">
        <v>6.25E-2</v>
      </c>
      <c r="T183" s="73" t="s">
        <v>34</v>
      </c>
      <c r="U183" s="138">
        <v>0.1875</v>
      </c>
      <c r="V183" s="77"/>
      <c r="W183" s="75"/>
      <c r="X183" s="72"/>
      <c r="Y183" s="78"/>
      <c r="Z183" s="79"/>
      <c r="AA183" s="79"/>
      <c r="AB183" s="80"/>
      <c r="AC183" s="78"/>
      <c r="AD183" s="131"/>
      <c r="AE183" s="131"/>
      <c r="AF183" s="131"/>
      <c r="AG183" s="131"/>
      <c r="AH183" s="131"/>
      <c r="AI183" s="131"/>
      <c r="AJ183" s="131"/>
      <c r="AK183" s="131"/>
      <c r="AL183" s="131"/>
      <c r="AM183" s="131"/>
      <c r="AN183" s="79"/>
      <c r="AO183" s="79"/>
      <c r="AP183" s="79"/>
      <c r="AQ183" s="79"/>
      <c r="AR183" s="79" t="s">
        <v>50</v>
      </c>
      <c r="AS183" s="79"/>
      <c r="AT183" s="79"/>
      <c r="AU183" s="139"/>
      <c r="AV183" s="80"/>
      <c r="AW183" s="174"/>
      <c r="AX183" s="17"/>
      <c r="AY183" s="34"/>
      <c r="AZ183" s="17"/>
      <c r="BA183" s="35"/>
      <c r="BB183" s="35"/>
    </row>
    <row r="184" spans="1:54" s="15" customFormat="1" ht="20.100000000000001" customHeight="1" x14ac:dyDescent="0.25">
      <c r="A184" s="158" t="s">
        <v>346</v>
      </c>
      <c r="B184" s="241"/>
      <c r="C184" s="81"/>
      <c r="D184" s="272" t="s">
        <v>240</v>
      </c>
      <c r="E184" s="83"/>
      <c r="F184" s="83" t="s">
        <v>971</v>
      </c>
      <c r="G184" s="83"/>
      <c r="H184" s="83"/>
      <c r="I184" s="83"/>
      <c r="J184" s="85" t="s">
        <v>34</v>
      </c>
      <c r="K184" s="86">
        <v>0.1875</v>
      </c>
      <c r="L184" s="85"/>
      <c r="M184" s="86"/>
      <c r="N184" s="87"/>
      <c r="O184" s="87"/>
      <c r="P184" s="88"/>
      <c r="Q184" s="89"/>
      <c r="R184" s="73" t="s">
        <v>9</v>
      </c>
      <c r="S184" s="135"/>
      <c r="T184" s="85"/>
      <c r="U184" s="135"/>
      <c r="V184" s="90"/>
      <c r="W184" s="87"/>
      <c r="X184" s="84"/>
      <c r="Y184" s="91">
        <v>1.5</v>
      </c>
      <c r="Z184" s="92"/>
      <c r="AA184" s="92">
        <v>4.5</v>
      </c>
      <c r="AB184" s="93"/>
      <c r="AC184" s="91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92"/>
      <c r="AO184" s="92"/>
      <c r="AP184" s="92"/>
      <c r="AQ184" s="92"/>
      <c r="AR184" s="92" t="s">
        <v>50</v>
      </c>
      <c r="AS184" s="92"/>
      <c r="AT184" s="92"/>
      <c r="AU184" s="263"/>
      <c r="AV184" s="93"/>
      <c r="AW184" s="174"/>
      <c r="AX184" s="16">
        <f>SUM('S3'!Y144:AB144)</f>
        <v>6</v>
      </c>
      <c r="AY184" s="177"/>
      <c r="AZ184" s="16"/>
      <c r="BA184" s="178"/>
      <c r="BB184" s="178"/>
    </row>
    <row r="185" spans="1:54" s="15" customFormat="1" ht="20.100000000000001" customHeight="1" x14ac:dyDescent="0.25">
      <c r="A185" s="156"/>
      <c r="B185" s="225"/>
      <c r="C185" s="161" t="s">
        <v>728</v>
      </c>
      <c r="D185" s="70" t="s">
        <v>638</v>
      </c>
      <c r="E185" s="71" t="s">
        <v>623</v>
      </c>
      <c r="F185" s="71"/>
      <c r="G185" s="71" t="s">
        <v>34</v>
      </c>
      <c r="H185" s="106">
        <v>3</v>
      </c>
      <c r="I185" s="106">
        <v>1</v>
      </c>
      <c r="J185" s="73"/>
      <c r="K185" s="74"/>
      <c r="L185" s="73"/>
      <c r="M185" s="74"/>
      <c r="N185" s="75"/>
      <c r="O185" s="75"/>
      <c r="P185" s="16" t="s">
        <v>41</v>
      </c>
      <c r="Q185" s="76" t="s">
        <v>9</v>
      </c>
      <c r="R185" s="73"/>
      <c r="S185" s="138"/>
      <c r="T185" s="73"/>
      <c r="U185" s="138"/>
      <c r="V185" s="77"/>
      <c r="W185" s="75"/>
      <c r="X185" s="72" t="s">
        <v>41</v>
      </c>
      <c r="Y185" s="394">
        <f>SUM(Y187:Y189)</f>
        <v>1.5</v>
      </c>
      <c r="Z185" s="394">
        <f t="shared" ref="Z185:AB185" si="4">SUM(Z187:Z189)</f>
        <v>0</v>
      </c>
      <c r="AA185" s="394">
        <f t="shared" si="4"/>
        <v>34</v>
      </c>
      <c r="AB185" s="394">
        <f t="shared" si="4"/>
        <v>0</v>
      </c>
      <c r="AC185" s="78"/>
      <c r="AD185" s="131"/>
      <c r="AE185" s="131"/>
      <c r="AF185" s="131" t="s">
        <v>596</v>
      </c>
      <c r="AG185" s="131" t="s">
        <v>596</v>
      </c>
      <c r="AH185" s="131"/>
      <c r="AI185" s="131"/>
      <c r="AJ185" s="131"/>
      <c r="AK185" s="131"/>
      <c r="AL185" s="131"/>
      <c r="AM185" s="131"/>
      <c r="AN185" s="79"/>
      <c r="AO185" s="79"/>
      <c r="AP185" s="79"/>
      <c r="AQ185" s="79"/>
      <c r="AR185" s="79"/>
      <c r="AS185" s="79"/>
      <c r="AT185" s="79"/>
      <c r="AU185" s="139"/>
      <c r="AV185" s="80"/>
      <c r="AW185" s="174"/>
      <c r="AX185" s="17">
        <f>(AX187+AX189)/2</f>
        <v>17.75</v>
      </c>
      <c r="AY185" s="34">
        <f>AX185/H185</f>
        <v>5.916666666666667</v>
      </c>
      <c r="AZ185" s="17"/>
      <c r="BA185" s="35">
        <f>K187+K188+K189+M187</f>
        <v>1</v>
      </c>
      <c r="BB185" s="35">
        <f>S187+S189+U187</f>
        <v>1</v>
      </c>
    </row>
    <row r="186" spans="1:54" s="15" customFormat="1" ht="20.100000000000001" customHeight="1" x14ac:dyDescent="0.25">
      <c r="A186" s="156"/>
      <c r="B186" s="225"/>
      <c r="C186" s="161"/>
      <c r="D186" s="147" t="s">
        <v>652</v>
      </c>
      <c r="E186" s="71"/>
      <c r="F186" s="71" t="s">
        <v>974</v>
      </c>
      <c r="G186" s="71"/>
      <c r="H186" s="71"/>
      <c r="I186" s="71"/>
      <c r="J186" s="73"/>
      <c r="K186" s="74"/>
      <c r="L186" s="73"/>
      <c r="M186" s="74"/>
      <c r="N186" s="75"/>
      <c r="O186" s="75"/>
      <c r="P186" s="16"/>
      <c r="Q186" s="76"/>
      <c r="R186" s="73"/>
      <c r="S186" s="138"/>
      <c r="T186" s="73"/>
      <c r="U186" s="138"/>
      <c r="V186" s="77"/>
      <c r="W186" s="75"/>
      <c r="X186" s="72"/>
      <c r="Y186" s="515"/>
      <c r="Z186" s="516"/>
      <c r="AA186" s="516"/>
      <c r="AB186" s="517"/>
      <c r="AC186" s="78"/>
      <c r="AD186" s="131"/>
      <c r="AE186" s="131"/>
      <c r="AF186" s="131"/>
      <c r="AG186" s="131"/>
      <c r="AH186" s="131"/>
      <c r="AI186" s="131"/>
      <c r="AJ186" s="131"/>
      <c r="AK186" s="131"/>
      <c r="AL186" s="131"/>
      <c r="AM186" s="131"/>
      <c r="AN186" s="79"/>
      <c r="AO186" s="79"/>
      <c r="AP186" s="79"/>
      <c r="AQ186" s="79"/>
      <c r="AR186" s="79"/>
      <c r="AS186" s="79"/>
      <c r="AT186" s="79"/>
      <c r="AU186" s="139"/>
      <c r="AV186" s="80"/>
      <c r="AW186" s="174"/>
      <c r="AX186" s="17"/>
      <c r="AY186" s="34"/>
      <c r="AZ186" s="17"/>
      <c r="BA186" s="35"/>
      <c r="BB186" s="35"/>
    </row>
    <row r="187" spans="1:54" s="15" customFormat="1" ht="20.100000000000001" customHeight="1" x14ac:dyDescent="0.25">
      <c r="A187" s="448" t="s">
        <v>818</v>
      </c>
      <c r="B187" s="225"/>
      <c r="C187" s="161"/>
      <c r="D187" s="147" t="s">
        <v>892</v>
      </c>
      <c r="E187" s="71"/>
      <c r="F187" s="71" t="s">
        <v>975</v>
      </c>
      <c r="G187" s="71"/>
      <c r="H187" s="71"/>
      <c r="I187" s="71"/>
      <c r="J187" s="73" t="s">
        <v>820</v>
      </c>
      <c r="K187" s="74">
        <v>0.5</v>
      </c>
      <c r="L187" s="73"/>
      <c r="M187" s="74"/>
      <c r="N187" s="75"/>
      <c r="O187" s="75"/>
      <c r="P187" s="16"/>
      <c r="Q187" s="76"/>
      <c r="R187" s="73" t="s">
        <v>82</v>
      </c>
      <c r="S187" s="138">
        <v>0.5</v>
      </c>
      <c r="T187" s="73" t="s">
        <v>34</v>
      </c>
      <c r="U187" s="138">
        <v>0.5</v>
      </c>
      <c r="V187" s="77"/>
      <c r="W187" s="75"/>
      <c r="X187" s="72"/>
      <c r="Y187" s="78">
        <v>1.5</v>
      </c>
      <c r="Z187" s="79"/>
      <c r="AA187" s="79">
        <v>12</v>
      </c>
      <c r="AB187" s="80"/>
      <c r="AC187" s="78"/>
      <c r="AD187" s="131"/>
      <c r="AE187" s="131"/>
      <c r="AF187" s="131" t="s">
        <v>596</v>
      </c>
      <c r="AG187" s="131" t="s">
        <v>596</v>
      </c>
      <c r="AH187" s="131"/>
      <c r="AI187" s="131"/>
      <c r="AJ187" s="131"/>
      <c r="AK187" s="131"/>
      <c r="AL187" s="131"/>
      <c r="AM187" s="131"/>
      <c r="AN187" s="79"/>
      <c r="AO187" s="79"/>
      <c r="AP187" s="79"/>
      <c r="AQ187" s="79"/>
      <c r="AR187" s="79"/>
      <c r="AS187" s="79"/>
      <c r="AT187" s="79"/>
      <c r="AU187" s="139"/>
      <c r="AV187" s="80"/>
      <c r="AW187" s="174"/>
      <c r="AX187" s="16">
        <f>SUM(Y187:AB187)</f>
        <v>13.5</v>
      </c>
      <c r="AY187" s="34"/>
      <c r="AZ187" s="17"/>
      <c r="BA187" s="35"/>
      <c r="BB187" s="35"/>
    </row>
    <row r="188" spans="1:54" s="15" customFormat="1" ht="20.100000000000001" customHeight="1" x14ac:dyDescent="0.25">
      <c r="A188" s="448"/>
      <c r="B188" s="225"/>
      <c r="C188" s="161"/>
      <c r="D188" s="147" t="s">
        <v>892</v>
      </c>
      <c r="E188" s="71"/>
      <c r="F188" s="71"/>
      <c r="G188" s="71"/>
      <c r="H188" s="71"/>
      <c r="I188" s="71"/>
      <c r="J188" s="73" t="s">
        <v>34</v>
      </c>
      <c r="K188" s="74">
        <v>0.5</v>
      </c>
      <c r="L188" s="73"/>
      <c r="M188" s="74"/>
      <c r="N188" s="75"/>
      <c r="O188" s="75"/>
      <c r="P188" s="16"/>
      <c r="Q188" s="76"/>
      <c r="R188" s="73" t="s">
        <v>9</v>
      </c>
      <c r="S188" s="138"/>
      <c r="T188" s="73"/>
      <c r="U188" s="138"/>
      <c r="V188" s="77"/>
      <c r="W188" s="75"/>
      <c r="X188" s="72"/>
      <c r="Y188" s="78"/>
      <c r="Z188" s="79"/>
      <c r="AA188" s="327"/>
      <c r="AB188" s="80"/>
      <c r="AC188" s="78"/>
      <c r="AD188" s="131"/>
      <c r="AE188" s="131"/>
      <c r="AF188" s="131" t="s">
        <v>50</v>
      </c>
      <c r="AG188" s="131" t="s">
        <v>50</v>
      </c>
      <c r="AH188" s="131"/>
      <c r="AI188" s="131"/>
      <c r="AJ188" s="131"/>
      <c r="AK188" s="131"/>
      <c r="AL188" s="131"/>
      <c r="AM188" s="131"/>
      <c r="AN188" s="79"/>
      <c r="AO188" s="79"/>
      <c r="AP188" s="79"/>
      <c r="AQ188" s="79"/>
      <c r="AR188" s="79"/>
      <c r="AS188" s="79"/>
      <c r="AT188" s="79"/>
      <c r="AU188" s="139"/>
      <c r="AV188" s="80"/>
      <c r="AW188" s="174"/>
      <c r="AX188" s="16"/>
      <c r="AY188" s="34"/>
      <c r="AZ188" s="17"/>
      <c r="BA188" s="35"/>
      <c r="BB188" s="35"/>
    </row>
    <row r="189" spans="1:54" s="15" customFormat="1" ht="20.100000000000001" customHeight="1" x14ac:dyDescent="0.25">
      <c r="A189" s="158" t="s">
        <v>600</v>
      </c>
      <c r="B189" s="241"/>
      <c r="C189" s="81"/>
      <c r="D189" s="272" t="s">
        <v>652</v>
      </c>
      <c r="E189" s="83"/>
      <c r="F189" s="83"/>
      <c r="G189" s="83"/>
      <c r="H189" s="83"/>
      <c r="I189" s="83"/>
      <c r="J189" s="85"/>
      <c r="K189" s="86"/>
      <c r="L189" s="85" t="s">
        <v>81</v>
      </c>
      <c r="M189" s="86"/>
      <c r="N189" s="87"/>
      <c r="O189" s="87"/>
      <c r="P189" s="88"/>
      <c r="Q189" s="89"/>
      <c r="R189" s="85" t="s">
        <v>81</v>
      </c>
      <c r="S189" s="135"/>
      <c r="T189" s="85"/>
      <c r="U189" s="135"/>
      <c r="V189" s="90"/>
      <c r="W189" s="87"/>
      <c r="X189" s="84"/>
      <c r="Y189" s="91"/>
      <c r="Z189" s="92"/>
      <c r="AA189" s="92">
        <v>22</v>
      </c>
      <c r="AB189" s="93"/>
      <c r="AC189" s="91"/>
      <c r="AD189" s="133"/>
      <c r="AE189" s="133"/>
      <c r="AF189" s="133" t="s">
        <v>50</v>
      </c>
      <c r="AG189" s="133" t="s">
        <v>50</v>
      </c>
      <c r="AH189" s="133"/>
      <c r="AI189" s="133"/>
      <c r="AJ189" s="133"/>
      <c r="AK189" s="133"/>
      <c r="AL189" s="133"/>
      <c r="AM189" s="133"/>
      <c r="AN189" s="92"/>
      <c r="AO189" s="92"/>
      <c r="AP189" s="92"/>
      <c r="AQ189" s="92"/>
      <c r="AR189" s="92"/>
      <c r="AS189" s="92"/>
      <c r="AT189" s="92"/>
      <c r="AU189" s="263"/>
      <c r="AV189" s="93"/>
      <c r="AW189" s="174"/>
      <c r="AX189" s="16">
        <f>SUM(Y189:AB189)</f>
        <v>22</v>
      </c>
      <c r="AY189" s="177"/>
      <c r="AZ189" s="16"/>
      <c r="BA189" s="178"/>
      <c r="BB189" s="178"/>
    </row>
    <row r="190" spans="1:54" s="357" customFormat="1" ht="20.100000000000001" customHeight="1" x14ac:dyDescent="0.25">
      <c r="A190" s="443" t="s">
        <v>372</v>
      </c>
      <c r="B190" s="273"/>
      <c r="C190" s="104" t="s">
        <v>728</v>
      </c>
      <c r="D190" s="149" t="s">
        <v>642</v>
      </c>
      <c r="E190" s="106" t="s">
        <v>644</v>
      </c>
      <c r="F190" s="106" t="s">
        <v>972</v>
      </c>
      <c r="G190" s="113" t="s">
        <v>34</v>
      </c>
      <c r="H190" s="106">
        <v>3</v>
      </c>
      <c r="I190" s="106">
        <v>1</v>
      </c>
      <c r="J190" s="107" t="s">
        <v>819</v>
      </c>
      <c r="K190" s="108">
        <v>0.5</v>
      </c>
      <c r="L190" s="107"/>
      <c r="M190" s="108"/>
      <c r="N190" s="109"/>
      <c r="O190" s="109"/>
      <c r="P190" s="110" t="s">
        <v>41</v>
      </c>
      <c r="Q190" s="134" t="s">
        <v>9</v>
      </c>
      <c r="R190" s="107" t="s">
        <v>82</v>
      </c>
      <c r="S190" s="136">
        <v>0.5</v>
      </c>
      <c r="T190" s="338" t="s">
        <v>34</v>
      </c>
      <c r="U190" s="136">
        <v>0.5</v>
      </c>
      <c r="V190" s="112"/>
      <c r="W190" s="109"/>
      <c r="X190" s="113" t="s">
        <v>41</v>
      </c>
      <c r="Y190" s="114"/>
      <c r="Z190" s="116"/>
      <c r="AA190" s="116">
        <v>30</v>
      </c>
      <c r="AB190" s="115"/>
      <c r="AC190" s="114" t="s">
        <v>599</v>
      </c>
      <c r="AD190" s="132"/>
      <c r="AE190" s="132" t="s">
        <v>599</v>
      </c>
      <c r="AF190" s="132" t="s">
        <v>599</v>
      </c>
      <c r="AG190" s="132"/>
      <c r="AH190" s="132" t="s">
        <v>599</v>
      </c>
      <c r="AI190" s="132" t="s">
        <v>599</v>
      </c>
      <c r="AJ190" s="132" t="s">
        <v>599</v>
      </c>
      <c r="AK190" s="132"/>
      <c r="AL190" s="132"/>
      <c r="AM190" s="132"/>
      <c r="AN190" s="132" t="s">
        <v>599</v>
      </c>
      <c r="AO190" s="132" t="s">
        <v>599</v>
      </c>
      <c r="AP190" s="132" t="s">
        <v>599</v>
      </c>
      <c r="AQ190" s="132" t="s">
        <v>599</v>
      </c>
      <c r="AR190" s="132" t="s">
        <v>599</v>
      </c>
      <c r="AS190" s="132" t="s">
        <v>599</v>
      </c>
      <c r="AT190" s="116"/>
      <c r="AU190" s="260" t="s">
        <v>599</v>
      </c>
      <c r="AV190" s="115"/>
      <c r="AX190" s="17">
        <f>SUM(Y190:AB190)</f>
        <v>30</v>
      </c>
      <c r="AY190" s="34">
        <f>AX190/H190</f>
        <v>10</v>
      </c>
      <c r="AZ190" s="17"/>
      <c r="BA190" s="35">
        <f>K190+K191+M190</f>
        <v>1</v>
      </c>
      <c r="BB190" s="35">
        <f>S190+S191+U190</f>
        <v>1</v>
      </c>
    </row>
    <row r="191" spans="1:54" s="357" customFormat="1" ht="20.100000000000001" customHeight="1" x14ac:dyDescent="0.25">
      <c r="A191" s="158"/>
      <c r="B191" s="241"/>
      <c r="C191" s="81"/>
      <c r="D191" s="272"/>
      <c r="E191" s="83"/>
      <c r="F191" s="83"/>
      <c r="G191" s="84"/>
      <c r="H191" s="83"/>
      <c r="I191" s="83"/>
      <c r="J191" s="89" t="s">
        <v>79</v>
      </c>
      <c r="K191" s="87">
        <v>0.5</v>
      </c>
      <c r="L191" s="358"/>
      <c r="M191" s="86"/>
      <c r="N191" s="358"/>
      <c r="O191" s="359"/>
      <c r="P191" s="360"/>
      <c r="Q191" s="88"/>
      <c r="R191" s="89" t="s">
        <v>9</v>
      </c>
      <c r="S191" s="135"/>
      <c r="T191" s="358"/>
      <c r="U191" s="360"/>
      <c r="V191" s="90"/>
      <c r="W191" s="87"/>
      <c r="X191" s="84"/>
      <c r="Y191" s="91"/>
      <c r="Z191" s="92"/>
      <c r="AA191" s="92"/>
      <c r="AB191" s="93"/>
      <c r="AC191" s="91" t="s">
        <v>599</v>
      </c>
      <c r="AD191" s="133"/>
      <c r="AE191" s="133" t="s">
        <v>599</v>
      </c>
      <c r="AF191" s="133" t="s">
        <v>599</v>
      </c>
      <c r="AG191" s="133"/>
      <c r="AH191" s="133" t="s">
        <v>599</v>
      </c>
      <c r="AI191" s="133" t="s">
        <v>599</v>
      </c>
      <c r="AJ191" s="133" t="s">
        <v>599</v>
      </c>
      <c r="AK191" s="133"/>
      <c r="AL191" s="133"/>
      <c r="AM191" s="133"/>
      <c r="AN191" s="133" t="s">
        <v>599</v>
      </c>
      <c r="AO191" s="133" t="s">
        <v>599</v>
      </c>
      <c r="AP191" s="133" t="s">
        <v>599</v>
      </c>
      <c r="AQ191" s="133" t="s">
        <v>599</v>
      </c>
      <c r="AR191" s="133" t="s">
        <v>599</v>
      </c>
      <c r="AS191" s="133" t="s">
        <v>599</v>
      </c>
      <c r="AT191" s="92"/>
      <c r="AU191" s="263" t="s">
        <v>599</v>
      </c>
      <c r="AV191" s="93"/>
      <c r="AX191" s="17"/>
      <c r="AY191" s="34"/>
      <c r="AZ191" s="17"/>
      <c r="BA191" s="35"/>
      <c r="BB191" s="35"/>
    </row>
    <row r="192" spans="1:54" s="357" customFormat="1" ht="20.100000000000001" customHeight="1" x14ac:dyDescent="0.25">
      <c r="A192" s="443"/>
      <c r="B192" s="273"/>
      <c r="C192" s="273" t="s">
        <v>728</v>
      </c>
      <c r="D192" s="361" t="s">
        <v>824</v>
      </c>
      <c r="E192" s="362"/>
      <c r="F192" s="362" t="s">
        <v>973</v>
      </c>
      <c r="G192" s="363" t="s">
        <v>34</v>
      </c>
      <c r="H192" s="362">
        <v>3</v>
      </c>
      <c r="I192" s="362">
        <v>1</v>
      </c>
      <c r="J192" s="364"/>
      <c r="K192" s="365"/>
      <c r="L192" s="366"/>
      <c r="M192" s="108"/>
      <c r="N192" s="365"/>
      <c r="O192" s="365"/>
      <c r="P192" s="340" t="s">
        <v>41</v>
      </c>
      <c r="Q192" s="367" t="s">
        <v>9</v>
      </c>
      <c r="R192" s="366"/>
      <c r="S192" s="108"/>
      <c r="T192" s="340"/>
      <c r="U192" s="368"/>
      <c r="V192" s="369"/>
      <c r="W192" s="339"/>
      <c r="X192" s="363" t="s">
        <v>41</v>
      </c>
      <c r="Y192" s="394">
        <f>SUM(Y193:Y196)</f>
        <v>0</v>
      </c>
      <c r="Z192" s="394">
        <f>SUM(Z193:Z196)</f>
        <v>15</v>
      </c>
      <c r="AA192" s="394">
        <f>SUM(AA193:AA196)</f>
        <v>15</v>
      </c>
      <c r="AB192" s="394">
        <f>SUM(AB193:AB196)</f>
        <v>3</v>
      </c>
      <c r="AC192" s="315"/>
      <c r="AD192" s="370"/>
      <c r="AE192" s="370"/>
      <c r="AF192" s="370"/>
      <c r="AG192" s="370"/>
      <c r="AH192" s="370"/>
      <c r="AI192" s="370"/>
      <c r="AJ192" s="370"/>
      <c r="AK192" s="370" t="s">
        <v>596</v>
      </c>
      <c r="AL192" s="370"/>
      <c r="AM192" s="370"/>
      <c r="AN192" s="316"/>
      <c r="AO192" s="316"/>
      <c r="AP192" s="316"/>
      <c r="AQ192" s="316"/>
      <c r="AR192" s="316"/>
      <c r="AS192" s="316"/>
      <c r="AT192" s="316"/>
      <c r="AU192" s="408"/>
      <c r="AV192" s="371"/>
      <c r="AX192" s="17">
        <f>SUM(Y192:AB192)</f>
        <v>33</v>
      </c>
      <c r="AY192" s="34">
        <f>AX192/H192</f>
        <v>11</v>
      </c>
      <c r="AZ192" s="17"/>
      <c r="BA192" s="35">
        <f>K193+K194+K195+K196+M193</f>
        <v>1</v>
      </c>
      <c r="BB192" s="35">
        <f>S193+S195+S196+U193+U195+U196</f>
        <v>1</v>
      </c>
    </row>
    <row r="193" spans="1:54" s="357" customFormat="1" ht="20.100000000000001" customHeight="1" x14ac:dyDescent="0.25">
      <c r="A193" s="156" t="s">
        <v>372</v>
      </c>
      <c r="B193" s="225"/>
      <c r="C193" s="225"/>
      <c r="D193" s="372" t="s">
        <v>825</v>
      </c>
      <c r="E193" s="373"/>
      <c r="F193" s="373"/>
      <c r="G193" s="326"/>
      <c r="H193" s="373"/>
      <c r="I193" s="373"/>
      <c r="J193" s="318" t="s">
        <v>819</v>
      </c>
      <c r="K193" s="319">
        <v>0.25</v>
      </c>
      <c r="L193" s="320"/>
      <c r="M193" s="74"/>
      <c r="N193" s="321"/>
      <c r="O193" s="321"/>
      <c r="P193" s="321"/>
      <c r="Q193" s="322"/>
      <c r="R193" s="76" t="s">
        <v>82</v>
      </c>
      <c r="S193" s="74">
        <v>0.25</v>
      </c>
      <c r="T193" s="323" t="s">
        <v>34</v>
      </c>
      <c r="U193" s="324">
        <v>0.25</v>
      </c>
      <c r="V193" s="325"/>
      <c r="W193" s="319"/>
      <c r="X193" s="326"/>
      <c r="Y193" s="131"/>
      <c r="Z193" s="79"/>
      <c r="AA193" s="79">
        <v>15</v>
      </c>
      <c r="AB193" s="80"/>
      <c r="AC193" s="374"/>
      <c r="AD193" s="375"/>
      <c r="AE193" s="375"/>
      <c r="AF193" s="375"/>
      <c r="AG193" s="375"/>
      <c r="AH193" s="375"/>
      <c r="AI193" s="375"/>
      <c r="AJ193" s="375"/>
      <c r="AK193" s="375" t="s">
        <v>599</v>
      </c>
      <c r="AL193" s="375"/>
      <c r="AM193" s="375"/>
      <c r="AN193" s="376"/>
      <c r="AO193" s="376"/>
      <c r="AP193" s="376"/>
      <c r="AQ193" s="376"/>
      <c r="AR193" s="376"/>
      <c r="AS193" s="376"/>
      <c r="AT193" s="376"/>
      <c r="AU193" s="409"/>
      <c r="AV193" s="377"/>
      <c r="AX193" s="17"/>
      <c r="AY193" s="34"/>
      <c r="AZ193" s="17"/>
      <c r="BA193" s="35"/>
      <c r="BB193" s="35"/>
    </row>
    <row r="194" spans="1:54" s="357" customFormat="1" ht="20.100000000000001" customHeight="1" x14ac:dyDescent="0.25">
      <c r="A194" s="156"/>
      <c r="B194" s="225"/>
      <c r="C194" s="225"/>
      <c r="D194" s="372" t="s">
        <v>825</v>
      </c>
      <c r="E194" s="373"/>
      <c r="F194" s="373"/>
      <c r="G194" s="326"/>
      <c r="H194" s="373"/>
      <c r="I194" s="373"/>
      <c r="J194" s="318" t="s">
        <v>79</v>
      </c>
      <c r="K194" s="319">
        <v>0.25</v>
      </c>
      <c r="L194" s="320"/>
      <c r="M194" s="74"/>
      <c r="N194" s="321"/>
      <c r="O194" s="321"/>
      <c r="P194" s="321"/>
      <c r="Q194" s="322"/>
      <c r="R194" s="76" t="s">
        <v>9</v>
      </c>
      <c r="S194" s="74"/>
      <c r="T194" s="323"/>
      <c r="U194" s="324"/>
      <c r="V194" s="325"/>
      <c r="W194" s="319"/>
      <c r="X194" s="326"/>
      <c r="Y194" s="131"/>
      <c r="Z194" s="79"/>
      <c r="AA194" s="79"/>
      <c r="AB194" s="80"/>
      <c r="AC194" s="374"/>
      <c r="AD194" s="375"/>
      <c r="AE194" s="375"/>
      <c r="AF194" s="375"/>
      <c r="AG194" s="375"/>
      <c r="AH194" s="375"/>
      <c r="AI194" s="375"/>
      <c r="AJ194" s="375"/>
      <c r="AK194" s="375" t="s">
        <v>599</v>
      </c>
      <c r="AL194" s="375"/>
      <c r="AM194" s="375"/>
      <c r="AN194" s="376"/>
      <c r="AO194" s="376"/>
      <c r="AP194" s="376"/>
      <c r="AQ194" s="376"/>
      <c r="AR194" s="376"/>
      <c r="AS194" s="376"/>
      <c r="AT194" s="376"/>
      <c r="AU194" s="409"/>
      <c r="AV194" s="377"/>
      <c r="AX194" s="17"/>
      <c r="AY194" s="34"/>
      <c r="AZ194" s="17"/>
      <c r="BA194" s="35"/>
      <c r="BB194" s="35"/>
    </row>
    <row r="195" spans="1:54" s="357" customFormat="1" ht="20.100000000000001" customHeight="1" x14ac:dyDescent="0.25">
      <c r="A195" s="156" t="s">
        <v>384</v>
      </c>
      <c r="B195" s="225"/>
      <c r="C195" s="225"/>
      <c r="D195" s="372" t="s">
        <v>826</v>
      </c>
      <c r="E195" s="373"/>
      <c r="F195" s="373"/>
      <c r="G195" s="326"/>
      <c r="H195" s="373"/>
      <c r="I195" s="373"/>
      <c r="J195" s="318" t="s">
        <v>763</v>
      </c>
      <c r="K195" s="319">
        <v>0.25</v>
      </c>
      <c r="L195" s="320"/>
      <c r="M195" s="74"/>
      <c r="N195" s="321"/>
      <c r="O195" s="321"/>
      <c r="P195" s="321"/>
      <c r="Q195" s="322"/>
      <c r="R195" s="76" t="s">
        <v>82</v>
      </c>
      <c r="S195" s="74">
        <v>0.25</v>
      </c>
      <c r="T195" s="323" t="s">
        <v>34</v>
      </c>
      <c r="U195" s="324">
        <v>0.25</v>
      </c>
      <c r="V195" s="325"/>
      <c r="W195" s="319"/>
      <c r="X195" s="326"/>
      <c r="Y195" s="78"/>
      <c r="Z195" s="79">
        <v>15</v>
      </c>
      <c r="AA195" s="79"/>
      <c r="AB195" s="80">
        <v>3</v>
      </c>
      <c r="AC195" s="374"/>
      <c r="AD195" s="375"/>
      <c r="AE195" s="375"/>
      <c r="AF195" s="375"/>
      <c r="AG195" s="375"/>
      <c r="AH195" s="375"/>
      <c r="AI195" s="375"/>
      <c r="AJ195" s="375"/>
      <c r="AK195" s="375" t="s">
        <v>50</v>
      </c>
      <c r="AL195" s="375"/>
      <c r="AM195" s="375"/>
      <c r="AN195" s="376"/>
      <c r="AO195" s="376"/>
      <c r="AP195" s="376"/>
      <c r="AQ195" s="376"/>
      <c r="AR195" s="376"/>
      <c r="AS195" s="376"/>
      <c r="AT195" s="376"/>
      <c r="AU195" s="409"/>
      <c r="AV195" s="377"/>
      <c r="AX195" s="16"/>
      <c r="AY195" s="34"/>
      <c r="AZ195" s="17"/>
      <c r="BA195" s="35"/>
      <c r="BB195" s="35"/>
    </row>
    <row r="196" spans="1:54" s="357" customFormat="1" ht="20.100000000000001" customHeight="1" x14ac:dyDescent="0.25">
      <c r="A196" s="156"/>
      <c r="B196" s="241"/>
      <c r="C196" s="241"/>
      <c r="D196" s="378" t="s">
        <v>826</v>
      </c>
      <c r="E196" s="379"/>
      <c r="F196" s="379"/>
      <c r="G196" s="380"/>
      <c r="H196" s="379"/>
      <c r="I196" s="379"/>
      <c r="J196" s="353" t="s">
        <v>34</v>
      </c>
      <c r="K196" s="351">
        <v>0.25</v>
      </c>
      <c r="L196" s="358"/>
      <c r="M196" s="86"/>
      <c r="N196" s="381"/>
      <c r="O196" s="381"/>
      <c r="P196" s="381"/>
      <c r="Q196" s="382"/>
      <c r="R196" s="89" t="s">
        <v>9</v>
      </c>
      <c r="S196" s="86"/>
      <c r="T196" s="352"/>
      <c r="U196" s="383"/>
      <c r="V196" s="384"/>
      <c r="W196" s="351"/>
      <c r="X196" s="380"/>
      <c r="Y196" s="91"/>
      <c r="Z196" s="92"/>
      <c r="AA196" s="92"/>
      <c r="AB196" s="93"/>
      <c r="AC196" s="385"/>
      <c r="AD196" s="386"/>
      <c r="AE196" s="386"/>
      <c r="AF196" s="386"/>
      <c r="AG196" s="386"/>
      <c r="AH196" s="386"/>
      <c r="AI196" s="386"/>
      <c r="AJ196" s="386"/>
      <c r="AK196" s="386" t="s">
        <v>50</v>
      </c>
      <c r="AL196" s="386"/>
      <c r="AM196" s="386"/>
      <c r="AN196" s="387"/>
      <c r="AO196" s="387"/>
      <c r="AP196" s="387"/>
      <c r="AQ196" s="387"/>
      <c r="AR196" s="387"/>
      <c r="AS196" s="387"/>
      <c r="AT196" s="387"/>
      <c r="AU196" s="410"/>
      <c r="AV196" s="388"/>
      <c r="AX196" s="16">
        <f>SUM(Y196:AB196)</f>
        <v>0</v>
      </c>
      <c r="AY196" s="177"/>
      <c r="AZ196" s="17"/>
      <c r="BA196" s="35"/>
      <c r="BB196" s="35"/>
    </row>
    <row r="197" spans="1:54" s="357" customFormat="1" ht="20.100000000000001" customHeight="1" x14ac:dyDescent="0.25">
      <c r="A197" s="443" t="s">
        <v>384</v>
      </c>
      <c r="B197" s="273"/>
      <c r="C197" s="273" t="s">
        <v>728</v>
      </c>
      <c r="D197" s="361" t="s">
        <v>645</v>
      </c>
      <c r="E197" s="362"/>
      <c r="F197" s="362"/>
      <c r="G197" s="363" t="s">
        <v>34</v>
      </c>
      <c r="H197" s="362">
        <v>3</v>
      </c>
      <c r="I197" s="362">
        <v>1</v>
      </c>
      <c r="J197" s="367" t="s">
        <v>763</v>
      </c>
      <c r="K197" s="339">
        <v>0.5</v>
      </c>
      <c r="L197" s="366"/>
      <c r="M197" s="108"/>
      <c r="N197" s="365"/>
      <c r="O197" s="365"/>
      <c r="P197" s="340" t="s">
        <v>41</v>
      </c>
      <c r="Q197" s="367" t="s">
        <v>9</v>
      </c>
      <c r="R197" s="134" t="s">
        <v>82</v>
      </c>
      <c r="S197" s="208">
        <v>0.5</v>
      </c>
      <c r="T197" s="107" t="s">
        <v>34</v>
      </c>
      <c r="U197" s="136">
        <v>0.5</v>
      </c>
      <c r="V197" s="369"/>
      <c r="W197" s="339"/>
      <c r="X197" s="363" t="s">
        <v>41</v>
      </c>
      <c r="Y197" s="114"/>
      <c r="Z197" s="116">
        <v>15</v>
      </c>
      <c r="AA197" s="116"/>
      <c r="AB197" s="115">
        <v>3</v>
      </c>
      <c r="AC197" s="315"/>
      <c r="AD197" s="370"/>
      <c r="AE197" s="370"/>
      <c r="AF197" s="370"/>
      <c r="AG197" s="370"/>
      <c r="AH197" s="370"/>
      <c r="AI197" s="370"/>
      <c r="AJ197" s="370"/>
      <c r="AK197" s="370"/>
      <c r="AL197" s="370" t="s">
        <v>599</v>
      </c>
      <c r="AM197" s="370"/>
      <c r="AN197" s="316"/>
      <c r="AO197" s="316"/>
      <c r="AP197" s="316"/>
      <c r="AQ197" s="316"/>
      <c r="AR197" s="316"/>
      <c r="AS197" s="316"/>
      <c r="AT197" s="316"/>
      <c r="AU197" s="408"/>
      <c r="AV197" s="371"/>
      <c r="AX197" s="17">
        <f>SUM(Y197:AB197)</f>
        <v>18</v>
      </c>
      <c r="AY197" s="34">
        <f>AX197/H197</f>
        <v>6</v>
      </c>
      <c r="AZ197" s="17"/>
      <c r="BA197" s="35">
        <f>K197+K198+M197</f>
        <v>1</v>
      </c>
      <c r="BB197" s="35">
        <f>S197+S198+U197</f>
        <v>1</v>
      </c>
    </row>
    <row r="198" spans="1:54" s="357" customFormat="1" ht="20.100000000000001" customHeight="1" x14ac:dyDescent="0.25">
      <c r="A198" s="156"/>
      <c r="B198" s="225"/>
      <c r="C198" s="225"/>
      <c r="D198" s="372"/>
      <c r="E198" s="373"/>
      <c r="F198" s="373"/>
      <c r="G198" s="326"/>
      <c r="H198" s="373"/>
      <c r="I198" s="373"/>
      <c r="J198" s="318" t="s">
        <v>34</v>
      </c>
      <c r="K198" s="319">
        <v>0.5</v>
      </c>
      <c r="L198" s="320"/>
      <c r="M198" s="74"/>
      <c r="N198" s="321"/>
      <c r="O198" s="321"/>
      <c r="P198" s="323"/>
      <c r="Q198" s="322"/>
      <c r="R198" s="76" t="s">
        <v>9</v>
      </c>
      <c r="S198" s="206"/>
      <c r="T198" s="382"/>
      <c r="U198" s="389"/>
      <c r="V198" s="325"/>
      <c r="W198" s="319"/>
      <c r="X198" s="326"/>
      <c r="Y198" s="78"/>
      <c r="Z198" s="79"/>
      <c r="AA198" s="79"/>
      <c r="AB198" s="80"/>
      <c r="AC198" s="374"/>
      <c r="AD198" s="375"/>
      <c r="AE198" s="375"/>
      <c r="AF198" s="375"/>
      <c r="AG198" s="375"/>
      <c r="AH198" s="375"/>
      <c r="AI198" s="375"/>
      <c r="AJ198" s="375"/>
      <c r="AK198" s="375"/>
      <c r="AL198" s="375" t="s">
        <v>599</v>
      </c>
      <c r="AM198" s="375"/>
      <c r="AN198" s="376"/>
      <c r="AO198" s="376"/>
      <c r="AP198" s="376"/>
      <c r="AQ198" s="376"/>
      <c r="AR198" s="376"/>
      <c r="AS198" s="376"/>
      <c r="AT198" s="376"/>
      <c r="AU198" s="409"/>
      <c r="AV198" s="377"/>
      <c r="AX198" s="17"/>
      <c r="AY198" s="34"/>
      <c r="AZ198" s="17"/>
      <c r="BA198" s="35"/>
      <c r="BB198" s="35"/>
    </row>
    <row r="199" spans="1:54" s="15" customFormat="1" ht="20.100000000000001" customHeight="1" x14ac:dyDescent="0.25">
      <c r="A199" s="101" t="s">
        <v>848</v>
      </c>
      <c r="B199" s="245"/>
      <c r="C199" s="104" t="s">
        <v>728</v>
      </c>
      <c r="D199" s="105" t="s">
        <v>329</v>
      </c>
      <c r="E199" s="106" t="s">
        <v>643</v>
      </c>
      <c r="F199" s="106" t="s">
        <v>979</v>
      </c>
      <c r="G199" s="113" t="s">
        <v>34</v>
      </c>
      <c r="H199" s="106">
        <v>3</v>
      </c>
      <c r="I199" s="106">
        <v>1</v>
      </c>
      <c r="J199" s="107" t="s">
        <v>79</v>
      </c>
      <c r="K199" s="108">
        <v>0.5</v>
      </c>
      <c r="L199" s="107"/>
      <c r="M199" s="108"/>
      <c r="N199" s="109"/>
      <c r="O199" s="109"/>
      <c r="P199" s="110" t="s">
        <v>41</v>
      </c>
      <c r="Q199" s="134" t="s">
        <v>9</v>
      </c>
      <c r="R199" s="107" t="s">
        <v>82</v>
      </c>
      <c r="S199" s="111">
        <v>0.5</v>
      </c>
      <c r="T199" s="107" t="s">
        <v>34</v>
      </c>
      <c r="U199" s="136">
        <v>0.5</v>
      </c>
      <c r="V199" s="112"/>
      <c r="W199" s="109"/>
      <c r="X199" s="113" t="s">
        <v>41</v>
      </c>
      <c r="Y199" s="114"/>
      <c r="Z199" s="116"/>
      <c r="AA199" s="116">
        <v>18</v>
      </c>
      <c r="AB199" s="115"/>
      <c r="AC199" s="114"/>
      <c r="AD199" s="116" t="s">
        <v>599</v>
      </c>
      <c r="AE199" s="132"/>
      <c r="AF199" s="132"/>
      <c r="AG199" s="116" t="s">
        <v>599</v>
      </c>
      <c r="AH199" s="132"/>
      <c r="AI199" s="132"/>
      <c r="AJ199" s="132"/>
      <c r="AK199" s="132"/>
      <c r="AL199" s="132"/>
      <c r="AM199" s="132"/>
      <c r="AN199" s="116"/>
      <c r="AO199" s="116"/>
      <c r="AP199" s="116"/>
      <c r="AQ199" s="116"/>
      <c r="AR199" s="116"/>
      <c r="AS199" s="116"/>
      <c r="AT199" s="116" t="s">
        <v>599</v>
      </c>
      <c r="AU199" s="260"/>
      <c r="AV199" s="115"/>
      <c r="AX199" s="17">
        <f>SUM(Y199:AB199)</f>
        <v>18</v>
      </c>
      <c r="AY199" s="34">
        <f>AX199/H199</f>
        <v>6</v>
      </c>
      <c r="AZ199" s="17"/>
      <c r="BA199" s="35">
        <f>K199+K200+M199</f>
        <v>1</v>
      </c>
      <c r="BB199" s="35">
        <f>S199+S200+U199</f>
        <v>1</v>
      </c>
    </row>
    <row r="200" spans="1:54" s="15" customFormat="1" ht="20.100000000000001" customHeight="1" thickBot="1" x14ac:dyDescent="0.3">
      <c r="A200" s="210"/>
      <c r="B200" s="390"/>
      <c r="C200" s="276"/>
      <c r="D200" s="277"/>
      <c r="E200" s="30"/>
      <c r="F200" s="30"/>
      <c r="G200" s="253"/>
      <c r="H200" s="30"/>
      <c r="I200" s="30"/>
      <c r="J200" s="278" t="s">
        <v>34</v>
      </c>
      <c r="K200" s="279">
        <v>0.5</v>
      </c>
      <c r="L200" s="278"/>
      <c r="M200" s="279"/>
      <c r="N200" s="31"/>
      <c r="O200" s="31"/>
      <c r="P200" s="251"/>
      <c r="Q200" s="252"/>
      <c r="R200" s="278" t="s">
        <v>9</v>
      </c>
      <c r="S200" s="280"/>
      <c r="T200" s="278"/>
      <c r="U200" s="281"/>
      <c r="V200" s="282"/>
      <c r="W200" s="31"/>
      <c r="X200" s="253"/>
      <c r="Y200" s="283"/>
      <c r="Z200" s="284"/>
      <c r="AA200" s="284"/>
      <c r="AB200" s="285"/>
      <c r="AC200" s="283"/>
      <c r="AD200" s="284" t="s">
        <v>599</v>
      </c>
      <c r="AE200" s="329"/>
      <c r="AF200" s="329"/>
      <c r="AG200" s="284" t="s">
        <v>599</v>
      </c>
      <c r="AH200" s="329"/>
      <c r="AI200" s="329"/>
      <c r="AJ200" s="329"/>
      <c r="AK200" s="329"/>
      <c r="AL200" s="329"/>
      <c r="AM200" s="329"/>
      <c r="AN200" s="284"/>
      <c r="AO200" s="284"/>
      <c r="AP200" s="284"/>
      <c r="AQ200" s="284"/>
      <c r="AR200" s="284"/>
      <c r="AS200" s="284"/>
      <c r="AT200" s="284" t="s">
        <v>599</v>
      </c>
      <c r="AU200" s="407"/>
      <c r="AV200" s="285"/>
      <c r="AX200" s="17"/>
      <c r="AY200" s="34"/>
      <c r="AZ200" s="17"/>
      <c r="BA200" s="35"/>
      <c r="BB200" s="35"/>
    </row>
    <row r="201" spans="1:54" s="25" customFormat="1" ht="20.100000000000001" customHeight="1" thickBot="1" x14ac:dyDescent="0.3">
      <c r="A201" s="452"/>
      <c r="B201" s="28"/>
      <c r="C201" s="2"/>
      <c r="D201" s="598" t="s">
        <v>4</v>
      </c>
      <c r="E201" s="599"/>
      <c r="F201" s="599"/>
      <c r="G201" s="600"/>
      <c r="H201" s="222"/>
      <c r="I201" s="219"/>
      <c r="J201" s="642"/>
      <c r="K201" s="642"/>
      <c r="L201" s="642"/>
      <c r="M201" s="642"/>
      <c r="N201" s="26"/>
      <c r="O201" s="26"/>
      <c r="P201" s="27"/>
      <c r="Q201" s="27"/>
      <c r="R201" s="643"/>
      <c r="S201" s="643"/>
      <c r="T201" s="643"/>
      <c r="U201" s="643"/>
      <c r="V201" s="642"/>
      <c r="W201" s="642"/>
      <c r="X201" s="644"/>
      <c r="Y201" s="223">
        <f>SUM(Y14:Y200)</f>
        <v>910.5</v>
      </c>
      <c r="Z201" s="224">
        <f>SUM(Z14:Z200)</f>
        <v>183</v>
      </c>
      <c r="AA201" s="224">
        <f>SUM(AA14:AA200)</f>
        <v>1302</v>
      </c>
      <c r="AB201" s="223">
        <f>SUM(AB14:AB200)</f>
        <v>1115.5</v>
      </c>
      <c r="AC201" s="180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393"/>
      <c r="AX201" s="23"/>
      <c r="AY201" s="68"/>
      <c r="AZ201" s="23"/>
      <c r="BA201" s="69"/>
      <c r="BB201" s="69"/>
    </row>
    <row r="202" spans="1:54" s="183" customFormat="1" ht="20.100000000000001" customHeight="1" x14ac:dyDescent="0.25">
      <c r="A202" s="453"/>
      <c r="B202" s="411"/>
      <c r="C202" s="225"/>
      <c r="D202" s="227" t="s">
        <v>418</v>
      </c>
      <c r="E202" s="412" t="s">
        <v>876</v>
      </c>
      <c r="F202" s="248"/>
      <c r="G202" s="248"/>
      <c r="H202" s="228"/>
      <c r="I202" s="13"/>
      <c r="J202" s="20"/>
      <c r="K202" s="20"/>
      <c r="L202" s="20"/>
      <c r="M202" s="20"/>
      <c r="N202" s="21"/>
      <c r="O202" s="21"/>
      <c r="P202" s="20"/>
      <c r="Q202" s="20"/>
      <c r="R202" s="249"/>
      <c r="S202" s="249"/>
      <c r="T202" s="249"/>
      <c r="U202" s="249"/>
      <c r="V202" s="20"/>
      <c r="W202" s="20"/>
      <c r="X202" s="20"/>
      <c r="Y202" s="250"/>
      <c r="Z202" s="250"/>
      <c r="AA202" s="250"/>
      <c r="AB202" s="25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X202" s="20"/>
      <c r="AY202" s="175"/>
      <c r="AZ202" s="20"/>
      <c r="BA202" s="176"/>
      <c r="BB202" s="176"/>
    </row>
    <row r="203" spans="1:54" s="25" customFormat="1" ht="20.100000000000001" customHeight="1" x14ac:dyDescent="0.25">
      <c r="A203" s="454"/>
      <c r="B203" s="154"/>
      <c r="C203" s="225"/>
      <c r="E203" s="413" t="s">
        <v>877</v>
      </c>
      <c r="F203" s="228"/>
      <c r="G203" s="228"/>
      <c r="H203" s="228"/>
      <c r="I203" s="228"/>
      <c r="J203" s="20"/>
      <c r="K203" s="21"/>
      <c r="L203" s="20"/>
      <c r="M203" s="21"/>
      <c r="N203" s="21"/>
      <c r="O203" s="21"/>
      <c r="P203" s="20"/>
      <c r="Q203" s="20"/>
      <c r="R203" s="20"/>
      <c r="S203" s="21"/>
      <c r="T203" s="183"/>
      <c r="U203" s="21"/>
      <c r="V203" s="21"/>
      <c r="W203" s="21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X203" s="23"/>
      <c r="AY203" s="68"/>
      <c r="AZ203" s="23"/>
      <c r="BA203" s="69"/>
      <c r="BB203" s="69"/>
    </row>
    <row r="204" spans="1:54" s="25" customFormat="1" ht="20.100000000000001" customHeight="1" x14ac:dyDescent="0.25">
      <c r="A204" s="442"/>
      <c r="B204" s="18"/>
      <c r="C204" s="19"/>
      <c r="E204" s="413" t="s">
        <v>878</v>
      </c>
      <c r="F204" s="23"/>
      <c r="G204" s="23"/>
      <c r="H204" s="23"/>
      <c r="I204" s="23"/>
      <c r="J204" s="23"/>
      <c r="K204" s="24"/>
      <c r="L204" s="23"/>
      <c r="M204" s="24"/>
      <c r="N204" s="24"/>
      <c r="O204" s="24"/>
      <c r="P204" s="23"/>
      <c r="Q204" s="23"/>
      <c r="R204" s="23"/>
      <c r="S204" s="24"/>
      <c r="U204" s="24"/>
      <c r="V204" s="24"/>
      <c r="W204" s="24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X204" s="23"/>
      <c r="AY204" s="68"/>
      <c r="AZ204" s="23"/>
      <c r="BA204" s="69"/>
      <c r="BB204" s="69"/>
    </row>
    <row r="205" spans="1:54" s="94" customFormat="1" ht="20.100000000000001" customHeight="1" x14ac:dyDescent="0.25">
      <c r="A205" s="455"/>
      <c r="B205" s="235"/>
      <c r="C205" s="236"/>
      <c r="E205" s="413" t="s">
        <v>952</v>
      </c>
      <c r="F205" s="95"/>
      <c r="G205" s="95"/>
      <c r="H205" s="95"/>
      <c r="I205" s="95"/>
      <c r="J205" s="95"/>
      <c r="K205" s="237"/>
      <c r="L205" s="95"/>
      <c r="M205" s="237"/>
      <c r="N205" s="237"/>
      <c r="O205" s="237"/>
      <c r="P205" s="95"/>
      <c r="Q205" s="95"/>
      <c r="R205" s="95"/>
      <c r="S205" s="237"/>
      <c r="U205" s="237"/>
      <c r="V205" s="237"/>
      <c r="W205" s="237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X205" s="95"/>
      <c r="AY205" s="96"/>
      <c r="AZ205" s="95"/>
      <c r="BA205" s="97"/>
      <c r="BB205" s="97"/>
    </row>
    <row r="206" spans="1:54" s="94" customFormat="1" ht="20.100000000000001" customHeight="1" x14ac:dyDescent="0.25">
      <c r="A206" s="455"/>
      <c r="B206" s="235"/>
      <c r="C206" s="236"/>
      <c r="E206" s="413" t="s">
        <v>879</v>
      </c>
      <c r="F206" s="95"/>
      <c r="G206" s="95"/>
      <c r="H206" s="95"/>
      <c r="I206" s="95"/>
      <c r="J206" s="95"/>
      <c r="K206" s="237"/>
      <c r="L206" s="95"/>
      <c r="M206" s="237"/>
      <c r="N206" s="237"/>
      <c r="O206" s="237"/>
      <c r="P206" s="95"/>
      <c r="Q206" s="95"/>
      <c r="R206" s="95"/>
      <c r="S206" s="237"/>
      <c r="U206" s="237"/>
      <c r="V206" s="237"/>
      <c r="W206" s="237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X206" s="95"/>
      <c r="AY206" s="96"/>
      <c r="AZ206" s="95"/>
      <c r="BA206" s="97"/>
      <c r="BB206" s="97"/>
    </row>
    <row r="207" spans="1:54" s="94" customFormat="1" ht="20.100000000000001" customHeight="1" x14ac:dyDescent="0.25">
      <c r="A207" s="455"/>
      <c r="B207" s="235"/>
      <c r="C207" s="236"/>
      <c r="E207" s="413" t="s">
        <v>880</v>
      </c>
      <c r="F207" s="95"/>
      <c r="G207" s="95"/>
      <c r="H207" s="95"/>
      <c r="I207" s="95"/>
      <c r="J207" s="95"/>
      <c r="K207" s="237"/>
      <c r="L207" s="95"/>
      <c r="M207" s="237"/>
      <c r="N207" s="237"/>
      <c r="O207" s="237"/>
      <c r="P207" s="95"/>
      <c r="Q207" s="95"/>
      <c r="R207" s="95"/>
      <c r="S207" s="237"/>
      <c r="U207" s="237"/>
      <c r="V207" s="237"/>
      <c r="W207" s="237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X207" s="95"/>
      <c r="AY207" s="96"/>
      <c r="AZ207" s="95"/>
      <c r="BA207" s="97"/>
      <c r="BB207" s="97"/>
    </row>
    <row r="208" spans="1:54" ht="20.100000000000001" customHeight="1" x14ac:dyDescent="0.25">
      <c r="E208" s="179" t="s">
        <v>523</v>
      </c>
      <c r="J208" s="23"/>
      <c r="K208" s="24"/>
      <c r="L208" s="23"/>
      <c r="M208" s="24"/>
      <c r="N208" s="24"/>
      <c r="O208" s="24"/>
      <c r="P208" s="23"/>
      <c r="Q208" s="23"/>
      <c r="R208" s="23"/>
      <c r="S208" s="24"/>
      <c r="T208" s="25"/>
      <c r="U208" s="24"/>
      <c r="V208" s="24"/>
      <c r="W208" s="24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</row>
    <row r="209" spans="1:54" ht="20.100000000000001" customHeight="1" x14ac:dyDescent="0.25">
      <c r="E209" s="14" t="s">
        <v>424</v>
      </c>
      <c r="J209" s="23"/>
      <c r="K209" s="24"/>
      <c r="L209" s="23"/>
      <c r="M209" s="24"/>
      <c r="N209" s="24"/>
      <c r="O209" s="24"/>
      <c r="P209" s="23"/>
      <c r="Q209" s="23"/>
      <c r="R209" s="23"/>
      <c r="S209" s="24"/>
      <c r="T209" s="25"/>
      <c r="U209" s="24"/>
      <c r="V209" s="24"/>
      <c r="W209" s="24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</row>
    <row r="210" spans="1:54" ht="20.100000000000001" customHeight="1" x14ac:dyDescent="0.25">
      <c r="E210" s="14" t="s">
        <v>440</v>
      </c>
      <c r="J210" s="23"/>
      <c r="K210" s="24"/>
      <c r="L210" s="23"/>
      <c r="M210" s="24"/>
      <c r="N210" s="24"/>
      <c r="O210" s="24"/>
      <c r="P210" s="23"/>
      <c r="Q210" s="23"/>
      <c r="R210" s="23"/>
      <c r="S210" s="24"/>
      <c r="T210" s="25"/>
      <c r="U210" s="24"/>
      <c r="V210" s="24"/>
      <c r="W210" s="24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</row>
    <row r="211" spans="1:54" s="15" customFormat="1" ht="20.100000000000001" customHeight="1" x14ac:dyDescent="0.25">
      <c r="A211" s="450"/>
      <c r="B211" s="124"/>
      <c r="C211" s="2"/>
      <c r="E211" s="17"/>
      <c r="F211" s="17"/>
      <c r="G211" s="17"/>
      <c r="H211" s="17"/>
      <c r="I211" s="17"/>
      <c r="J211" s="17"/>
      <c r="K211" s="125"/>
      <c r="L211" s="17"/>
      <c r="M211" s="125"/>
      <c r="N211" s="125"/>
      <c r="O211" s="125"/>
      <c r="P211" s="17"/>
      <c r="Q211" s="17"/>
      <c r="R211" s="17"/>
      <c r="S211" s="125"/>
      <c r="U211" s="125"/>
      <c r="V211" s="125"/>
      <c r="W211" s="125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X211" s="17"/>
      <c r="AY211" s="34"/>
      <c r="AZ211" s="17"/>
      <c r="BA211" s="35"/>
      <c r="BB211" s="35"/>
    </row>
    <row r="212" spans="1:54" s="25" customFormat="1" ht="20.100000000000001" customHeight="1" x14ac:dyDescent="0.25">
      <c r="A212" s="438"/>
      <c r="B212" s="19"/>
      <c r="C212" s="19"/>
      <c r="E212" s="179"/>
      <c r="F212" s="23"/>
      <c r="G212" s="23"/>
      <c r="H212" s="23"/>
      <c r="I212" s="23"/>
      <c r="J212" s="211" t="s">
        <v>522</v>
      </c>
      <c r="K212" s="24"/>
      <c r="L212" s="24"/>
      <c r="M212" s="23"/>
      <c r="N212" s="23"/>
      <c r="O212" s="23"/>
      <c r="P212" s="24"/>
      <c r="R212" s="24"/>
      <c r="S212" s="24"/>
      <c r="T212" s="24"/>
      <c r="X212" s="23"/>
      <c r="Y212" s="23"/>
      <c r="Z212" s="23"/>
      <c r="AA212" s="23"/>
      <c r="AB212" s="23"/>
      <c r="AC212" s="181" t="s">
        <v>517</v>
      </c>
      <c r="AD212" s="23"/>
      <c r="AE212" s="23"/>
      <c r="AF212" s="23"/>
      <c r="AG212" s="23"/>
      <c r="AH212" s="23"/>
      <c r="AI212" s="23"/>
      <c r="AJ212" s="23"/>
      <c r="AK212" s="23"/>
      <c r="AM212" s="23"/>
      <c r="AN212" s="68"/>
      <c r="AO212" s="23"/>
      <c r="AP212" s="23"/>
      <c r="AQ212" s="23"/>
      <c r="AR212" s="20"/>
      <c r="AS212" s="176"/>
      <c r="AT212" s="176"/>
    </row>
    <row r="213" spans="1:54" s="25" customFormat="1" ht="20.100000000000001" customHeight="1" x14ac:dyDescent="0.25">
      <c r="A213" s="438"/>
      <c r="B213" s="19"/>
      <c r="C213" s="19"/>
      <c r="E213" s="179"/>
      <c r="F213" s="23"/>
      <c r="G213" s="181" t="s">
        <v>149</v>
      </c>
      <c r="H213" s="195">
        <f>H34+H17+H19+H44+H190+((H21+H29)/2)</f>
        <v>30</v>
      </c>
      <c r="I213" s="195">
        <f>I34+I17+I19+I44+I190+((I21+I29)/2)</f>
        <v>10</v>
      </c>
      <c r="J213" s="195">
        <f>H213+'S3'!H161</f>
        <v>60</v>
      </c>
      <c r="K213" s="24"/>
      <c r="L213" s="24"/>
      <c r="M213" s="23"/>
      <c r="N213" s="23"/>
      <c r="O213" s="23"/>
      <c r="P213" s="24"/>
      <c r="R213" s="24"/>
      <c r="S213" s="24"/>
      <c r="T213" s="24"/>
      <c r="X213" s="181" t="s">
        <v>149</v>
      </c>
      <c r="Y213" s="195">
        <f>Y34+Y17+Y19+Y44+Y190+((Y21+Y29)/2)</f>
        <v>89.25</v>
      </c>
      <c r="Z213" s="195">
        <f>Z34+Z17+Z19+Z44+Z190+((Z21+Z29)/2)</f>
        <v>0</v>
      </c>
      <c r="AA213" s="195">
        <f>AA34+AA17+AA19+AA44+AA190+((AA21+AA29)/2)</f>
        <v>113.25</v>
      </c>
      <c r="AB213" s="195">
        <f>AB34+AB17+AB19+AB44+AB190+((AB21+AB29)/2)</f>
        <v>69</v>
      </c>
      <c r="AC213" s="195">
        <f>SUM(Y213:AB213)</f>
        <v>271.5</v>
      </c>
      <c r="AD213" s="23"/>
      <c r="AE213" s="23"/>
      <c r="AF213" s="23"/>
      <c r="AG213" s="23"/>
      <c r="AH213" s="23"/>
      <c r="AI213" s="23"/>
      <c r="AJ213" s="23"/>
      <c r="AK213" s="23"/>
      <c r="AM213" s="23"/>
      <c r="AN213" s="68"/>
      <c r="AR213" s="183"/>
      <c r="AS213" s="183"/>
      <c r="AT213" s="183"/>
      <c r="AW213" s="181" t="s">
        <v>149</v>
      </c>
      <c r="AX213" s="217">
        <f>AX34+AX17+AX19+AX44+AX190+((AX21+AX29)/2)</f>
        <v>271.5</v>
      </c>
      <c r="AY213" s="217">
        <f>AY34+AY17+AY19+AY44+AY190+((AY21+AY29)/2)</f>
        <v>55</v>
      </c>
    </row>
    <row r="214" spans="1:54" s="25" customFormat="1" ht="20.100000000000001" customHeight="1" x14ac:dyDescent="0.25">
      <c r="A214" s="438"/>
      <c r="B214" s="19"/>
      <c r="C214" s="19"/>
      <c r="E214" s="179"/>
      <c r="F214" s="23"/>
      <c r="G214" s="181" t="s">
        <v>512</v>
      </c>
      <c r="H214" s="195">
        <f>H19+H42+H36+H56+H199+((H29+H38)/2)</f>
        <v>30</v>
      </c>
      <c r="I214" s="195">
        <f>I19+I42+I36+I56+I199+((I29+I38)/2)</f>
        <v>10</v>
      </c>
      <c r="J214" s="195">
        <f>H214+'S3'!H162</f>
        <v>60</v>
      </c>
      <c r="K214" s="24"/>
      <c r="L214" s="24"/>
      <c r="M214" s="23"/>
      <c r="N214" s="23"/>
      <c r="O214" s="23"/>
      <c r="P214" s="24"/>
      <c r="R214" s="24"/>
      <c r="S214" s="24"/>
      <c r="T214" s="24"/>
      <c r="X214" s="181" t="s">
        <v>512</v>
      </c>
      <c r="Y214" s="195">
        <f>Y19+Y42+Y36+Y56+Y199+((Y29+Y38)/2)</f>
        <v>89.25</v>
      </c>
      <c r="Z214" s="195">
        <f>Z19+Z42+Z36+Z56+Z199+((Z29+Z38)/2)</f>
        <v>0</v>
      </c>
      <c r="AA214" s="195">
        <f>AA19+AA42+AA36+AA56+AA199+((AA29+AA38)/2)</f>
        <v>101.25</v>
      </c>
      <c r="AB214" s="195">
        <f>AB19+AB42+AB36+AB56+AB199+((AB29+AB38)/2)</f>
        <v>69</v>
      </c>
      <c r="AC214" s="195">
        <f t="shared" ref="AC214:AC232" si="5">SUM(Y214:AB214)</f>
        <v>259.5</v>
      </c>
      <c r="AD214" s="23"/>
      <c r="AE214" s="23"/>
      <c r="AF214" s="23"/>
      <c r="AG214" s="23"/>
      <c r="AH214" s="23"/>
      <c r="AI214" s="23"/>
      <c r="AJ214" s="23"/>
      <c r="AK214" s="23"/>
      <c r="AM214" s="23"/>
      <c r="AN214" s="68"/>
      <c r="AR214" s="183"/>
      <c r="AS214" s="183"/>
      <c r="AT214" s="183"/>
      <c r="AW214" s="181" t="s">
        <v>512</v>
      </c>
      <c r="AX214" s="217">
        <f>AX19+AX42+AX36+AX56+AX199+((AX29+AX38)/2)</f>
        <v>259.5</v>
      </c>
      <c r="AY214" s="217">
        <f>AY19+AY42+AY36+AY56+AY199+((AY29+AY38)/2)</f>
        <v>51</v>
      </c>
    </row>
    <row r="215" spans="1:54" s="25" customFormat="1" ht="20.100000000000001" customHeight="1" x14ac:dyDescent="0.25">
      <c r="A215" s="438"/>
      <c r="B215" s="19"/>
      <c r="C215" s="19"/>
      <c r="E215" s="179"/>
      <c r="F215" s="23"/>
      <c r="G215" s="181" t="s">
        <v>150</v>
      </c>
      <c r="H215" s="195">
        <f>H34+H19+H25+H27+H168+H190</f>
        <v>30</v>
      </c>
      <c r="I215" s="195">
        <f>I34+I19+I25+I27+I168+I190</f>
        <v>10</v>
      </c>
      <c r="J215" s="195">
        <f>H215+'S3'!H163</f>
        <v>60</v>
      </c>
      <c r="K215" s="24"/>
      <c r="L215" s="24"/>
      <c r="M215" s="23"/>
      <c r="N215" s="23"/>
      <c r="O215" s="23"/>
      <c r="P215" s="24"/>
      <c r="R215" s="24"/>
      <c r="S215" s="24"/>
      <c r="T215" s="24"/>
      <c r="X215" s="181" t="s">
        <v>150</v>
      </c>
      <c r="Y215" s="195">
        <f>Y34+Y19+Y25+Y27+Y168+Y190</f>
        <v>99</v>
      </c>
      <c r="Z215" s="195">
        <f>Z34+Z19+Z25+Z27+Z168+Z190</f>
        <v>0</v>
      </c>
      <c r="AA215" s="195">
        <f>AA34+AA19+AA25+AA27+AA168+AA190</f>
        <v>93</v>
      </c>
      <c r="AB215" s="195">
        <f>AB34+AB19+AB25+AB27+AB168+AB190</f>
        <v>80</v>
      </c>
      <c r="AC215" s="195">
        <f t="shared" si="5"/>
        <v>272</v>
      </c>
      <c r="AD215" s="23"/>
      <c r="AE215" s="23"/>
      <c r="AF215" s="23"/>
      <c r="AG215" s="23"/>
      <c r="AH215" s="23"/>
      <c r="AI215" s="23"/>
      <c r="AJ215" s="23"/>
      <c r="AK215" s="23"/>
      <c r="AM215" s="23"/>
      <c r="AN215" s="68"/>
      <c r="AQ215" s="183"/>
      <c r="AR215" s="20"/>
      <c r="AS215" s="176"/>
      <c r="AT215" s="176"/>
      <c r="AW215" s="181" t="s">
        <v>150</v>
      </c>
      <c r="AX215" s="217">
        <f>AX34+AX19+AX25+AX27+AX168+AX190</f>
        <v>272</v>
      </c>
      <c r="AY215" s="217">
        <f>AY34+AY19+AY25+AY27+AY168+AY190</f>
        <v>55.333333333333329</v>
      </c>
    </row>
    <row r="216" spans="1:54" s="25" customFormat="1" ht="20.100000000000001" customHeight="1" x14ac:dyDescent="0.25">
      <c r="A216" s="438"/>
      <c r="B216" s="19"/>
      <c r="C216" s="19"/>
      <c r="E216" s="179"/>
      <c r="F216" s="23"/>
      <c r="G216" s="181" t="s">
        <v>444</v>
      </c>
      <c r="H216" s="195">
        <f>H34+H32+H46+H48+H54+H185+H190</f>
        <v>30</v>
      </c>
      <c r="I216" s="195">
        <f>I34+I32+I46+I48+I54+I185+I190</f>
        <v>10</v>
      </c>
      <c r="J216" s="195">
        <f>H216+'S3'!H164</f>
        <v>60</v>
      </c>
      <c r="K216" s="24"/>
      <c r="L216" s="24"/>
      <c r="M216" s="23"/>
      <c r="N216" s="23"/>
      <c r="O216" s="23"/>
      <c r="P216" s="24"/>
      <c r="R216" s="24"/>
      <c r="S216" s="24"/>
      <c r="T216" s="24"/>
      <c r="X216" s="181" t="s">
        <v>444</v>
      </c>
      <c r="Y216" s="195">
        <f>Y34+Y32+Y46+Y48+Y54+(Y185/2)+Y190</f>
        <v>78.75</v>
      </c>
      <c r="Z216" s="195">
        <f t="shared" ref="Z216:AB216" si="6">Z34+Z32+Z46+Z48+Z54+(Z185/2)+Z190</f>
        <v>0</v>
      </c>
      <c r="AA216" s="195">
        <f t="shared" si="6"/>
        <v>149</v>
      </c>
      <c r="AB216" s="195">
        <f t="shared" si="6"/>
        <v>38</v>
      </c>
      <c r="AC216" s="195">
        <f t="shared" si="5"/>
        <v>265.75</v>
      </c>
      <c r="AD216" s="23"/>
      <c r="AE216" s="23"/>
      <c r="AF216" s="23"/>
      <c r="AG216" s="23"/>
      <c r="AH216" s="23"/>
      <c r="AI216" s="23"/>
      <c r="AJ216" s="23"/>
      <c r="AK216" s="23"/>
      <c r="AM216" s="23"/>
      <c r="AN216" s="68"/>
      <c r="AQ216" s="183"/>
      <c r="AR216" s="20"/>
      <c r="AS216" s="176"/>
      <c r="AT216" s="176"/>
      <c r="AW216" s="181" t="s">
        <v>444</v>
      </c>
      <c r="AX216" s="217">
        <f>AX34+AX32+AX46+AX48+AX54+(AX185/2)+AX190</f>
        <v>256.875</v>
      </c>
      <c r="AY216" s="217">
        <f>AY34+AY32+AY46+AY48+AY54+(AY185/2)+AY190</f>
        <v>58.791666666666671</v>
      </c>
    </row>
    <row r="217" spans="1:54" s="25" customFormat="1" ht="20.100000000000001" customHeight="1" x14ac:dyDescent="0.25">
      <c r="A217" s="438"/>
      <c r="B217" s="19"/>
      <c r="C217" s="19"/>
      <c r="E217" s="179"/>
      <c r="F217" s="23"/>
      <c r="G217" s="181" t="s">
        <v>513</v>
      </c>
      <c r="H217" s="195">
        <f>H32+H42+H48+H54+H58+H185+H199</f>
        <v>30</v>
      </c>
      <c r="I217" s="195">
        <f>I32+I42+I48+I54+I58+I185+I199</f>
        <v>10</v>
      </c>
      <c r="J217" s="195">
        <f>H217+'S3'!H165</f>
        <v>60</v>
      </c>
      <c r="K217" s="24"/>
      <c r="L217" s="24"/>
      <c r="M217" s="23"/>
      <c r="N217" s="23"/>
      <c r="O217" s="23"/>
      <c r="P217" s="24"/>
      <c r="R217" s="24"/>
      <c r="S217" s="24"/>
      <c r="T217" s="24"/>
      <c r="X217" s="181" t="s">
        <v>513</v>
      </c>
      <c r="Y217" s="195">
        <f>Y32+Y42+Y48+Y54+Y58+(Y185/2)+Y199</f>
        <v>80.25</v>
      </c>
      <c r="Z217" s="195">
        <f t="shared" ref="Z217:AB217" si="7">Z32+Z42+Z48+Z54+Z58+(Z185/2)+Z199</f>
        <v>0</v>
      </c>
      <c r="AA217" s="195">
        <f t="shared" si="7"/>
        <v>138.5</v>
      </c>
      <c r="AB217" s="195">
        <f t="shared" si="7"/>
        <v>38</v>
      </c>
      <c r="AC217" s="195">
        <f t="shared" si="5"/>
        <v>256.75</v>
      </c>
      <c r="AD217" s="23"/>
      <c r="AE217" s="23"/>
      <c r="AF217" s="23"/>
      <c r="AG217" s="23"/>
      <c r="AH217" s="23"/>
      <c r="AI217" s="23"/>
      <c r="AJ217" s="23"/>
      <c r="AK217" s="23"/>
      <c r="AM217" s="23"/>
      <c r="AN217" s="68"/>
      <c r="AQ217" s="183"/>
      <c r="AR217" s="20"/>
      <c r="AS217" s="176"/>
      <c r="AT217" s="176"/>
      <c r="AW217" s="181" t="s">
        <v>513</v>
      </c>
      <c r="AX217" s="217">
        <f t="shared" ref="AX217:AY217" si="8">AX32+AX42+AX48+AX54+AX58+(AX185/2)+AX199</f>
        <v>247.875</v>
      </c>
      <c r="AY217" s="217">
        <f t="shared" si="8"/>
        <v>55.291666666666671</v>
      </c>
    </row>
    <row r="218" spans="1:54" s="25" customFormat="1" ht="20.100000000000001" customHeight="1" x14ac:dyDescent="0.25">
      <c r="A218" s="438"/>
      <c r="B218" s="19"/>
      <c r="C218" s="19"/>
      <c r="E218" s="179"/>
      <c r="F218" s="23"/>
      <c r="G218" s="181" t="s">
        <v>151</v>
      </c>
      <c r="H218" s="195">
        <f>H46+H48+H50+H52+H130+H190+((H54+H72)/2)</f>
        <v>30</v>
      </c>
      <c r="I218" s="195">
        <f>I46+I48+I50+I52+I130+I190+((I54+I72)/2)</f>
        <v>10</v>
      </c>
      <c r="J218" s="195">
        <f>H218+'S3'!H166</f>
        <v>60</v>
      </c>
      <c r="K218" s="24"/>
      <c r="L218" s="24"/>
      <c r="M218" s="23"/>
      <c r="N218" s="23"/>
      <c r="O218" s="23"/>
      <c r="P218" s="24"/>
      <c r="R218" s="24"/>
      <c r="S218" s="24"/>
      <c r="T218" s="24"/>
      <c r="X218" s="181" t="s">
        <v>151</v>
      </c>
      <c r="Y218" s="195">
        <f>Y46+Y48+Y50+Y52+Y130+Y190+((Y54+Y72)/2)</f>
        <v>94.5</v>
      </c>
      <c r="Z218" s="195">
        <f>Z46+Z48+Z50+Z52+Z130+Z190+((Z54+Z72)/2)</f>
        <v>0</v>
      </c>
      <c r="AA218" s="195">
        <f>AA46+AA48+AA50+AA52+AA130+AA190+((AA54+AA72)/2)</f>
        <v>132.75</v>
      </c>
      <c r="AB218" s="195">
        <f>AB46+AB48+AB50+AB52+AB130+AB190+((AB54+AB72)/2)</f>
        <v>58.5</v>
      </c>
      <c r="AC218" s="195">
        <f t="shared" si="5"/>
        <v>285.75</v>
      </c>
      <c r="AD218" s="23"/>
      <c r="AE218" s="23"/>
      <c r="AF218" s="23"/>
      <c r="AG218" s="23"/>
      <c r="AH218" s="23"/>
      <c r="AI218" s="23"/>
      <c r="AJ218" s="23"/>
      <c r="AK218" s="23"/>
      <c r="AM218" s="23"/>
      <c r="AN218" s="68"/>
      <c r="AQ218" s="183"/>
      <c r="AR218" s="20"/>
      <c r="AS218" s="176"/>
      <c r="AT218" s="176"/>
      <c r="AW218" s="181" t="s">
        <v>151</v>
      </c>
      <c r="AX218" s="217">
        <f>AX46+AX48+AX50+AX52+AX130+AX190+((AX54+AX72)/2)</f>
        <v>285.75</v>
      </c>
      <c r="AY218" s="217">
        <f>AY46+AY48+AY50+AY52+AY130+AY190+((AY54+AY72)/2)</f>
        <v>66.75</v>
      </c>
    </row>
    <row r="219" spans="1:54" s="25" customFormat="1" ht="20.100000000000001" customHeight="1" x14ac:dyDescent="0.25">
      <c r="A219" s="438"/>
      <c r="B219" s="19"/>
      <c r="C219" s="19"/>
      <c r="E219" s="179"/>
      <c r="F219" s="23"/>
      <c r="G219" s="181" t="s">
        <v>446</v>
      </c>
      <c r="H219" s="195">
        <f>H46+H54+H107+H122+H136+H190+((H52+H116)/2)</f>
        <v>30</v>
      </c>
      <c r="I219" s="195">
        <f>I46+I54+I107+I122+I136+I190+((I52+I116)/2)</f>
        <v>10</v>
      </c>
      <c r="J219" s="195">
        <f>H219+'S3'!H167</f>
        <v>60</v>
      </c>
      <c r="K219" s="24"/>
      <c r="L219" s="24"/>
      <c r="M219" s="23"/>
      <c r="N219" s="23"/>
      <c r="O219" s="23"/>
      <c r="P219" s="24"/>
      <c r="R219" s="24"/>
      <c r="S219" s="24"/>
      <c r="T219" s="24"/>
      <c r="X219" s="181" t="s">
        <v>446</v>
      </c>
      <c r="Y219" s="195">
        <f>Y46+Y54+Y107+Y122+Y136+Y190+((Y52+Y116)/2)</f>
        <v>78.75</v>
      </c>
      <c r="Z219" s="195">
        <f>Z46+Z54+Z107+Z122+Z136+Z190+((Z52+Z116)/2)</f>
        <v>0</v>
      </c>
      <c r="AA219" s="195">
        <f>AA46+AA54+AA107+AA122+AA136+AA190+((AA52+AA116)/2)</f>
        <v>147.75</v>
      </c>
      <c r="AB219" s="195">
        <f>AB46+AB54+AB107+AB122+AB136+AB190+((AB52+AB116)/2)</f>
        <v>54</v>
      </c>
      <c r="AC219" s="195">
        <f t="shared" si="5"/>
        <v>280.5</v>
      </c>
      <c r="AD219" s="23"/>
      <c r="AE219" s="23"/>
      <c r="AF219" s="23"/>
      <c r="AG219" s="23"/>
      <c r="AH219" s="23"/>
      <c r="AI219" s="23"/>
      <c r="AJ219" s="23"/>
      <c r="AK219" s="23"/>
      <c r="AM219" s="23"/>
      <c r="AN219" s="68"/>
      <c r="AQ219" s="183"/>
      <c r="AR219" s="20"/>
      <c r="AS219" s="176"/>
      <c r="AT219" s="176"/>
      <c r="AW219" s="181" t="s">
        <v>446</v>
      </c>
      <c r="AX219" s="217">
        <f>AX46+AX54+AX107+AX122+AX136+AX190+((AX52+AX116)/2)</f>
        <v>280.5</v>
      </c>
      <c r="AY219" s="217">
        <f>AY46+AY54+AY107+AY122+AY136+AY190+((AY52+AY116)/2)</f>
        <v>66.166666666666671</v>
      </c>
    </row>
    <row r="220" spans="1:54" s="25" customFormat="1" ht="20.100000000000001" customHeight="1" x14ac:dyDescent="0.25">
      <c r="A220" s="438"/>
      <c r="B220" s="19"/>
      <c r="C220" s="19"/>
      <c r="E220" s="179"/>
      <c r="F220" s="23"/>
      <c r="G220" s="181" t="s">
        <v>152</v>
      </c>
      <c r="H220" s="195">
        <f>H101+H116+H122+H136+H190+((H66+H80+H99+H126+H139+H162)/6)+((H118+H124)/2)</f>
        <v>30</v>
      </c>
      <c r="I220" s="195">
        <f>I101+I116+I122+I136+I190+((I66+I80+I99+I126+I139+I162)/6)+((I118+I124)/2)</f>
        <v>10</v>
      </c>
      <c r="J220" s="195">
        <f>H220+'S3'!H168</f>
        <v>60</v>
      </c>
      <c r="K220" s="24"/>
      <c r="L220" s="24"/>
      <c r="M220" s="23"/>
      <c r="N220" s="23"/>
      <c r="O220" s="23"/>
      <c r="P220" s="24"/>
      <c r="R220" s="24"/>
      <c r="S220" s="24"/>
      <c r="T220" s="24"/>
      <c r="X220" s="181" t="s">
        <v>152</v>
      </c>
      <c r="Y220" s="195">
        <f>Y101+Y116+Y122+Y136+Y190+((Y66+Y80+Y99+Y126+Y139+Y162)/6)+((Y118+Y124)/2)</f>
        <v>73.5</v>
      </c>
      <c r="Z220" s="195">
        <f>Z101+Z116+Z122+Z136+Z190+((Z66+Z80+Z99+Z126+Z139+Z162)/6)+((Z118+Z124)/2)</f>
        <v>0</v>
      </c>
      <c r="AA220" s="195">
        <f>AA101+AA116+AA122+AA136+AA190+((AA66+AA80+AA99+AA126+AA139+AA162)/6)+((AA118+AA124)/2)</f>
        <v>145.83333333333334</v>
      </c>
      <c r="AB220" s="195">
        <f>AB101+AB116+AB122+AB136+AB190+((AB66+AB80+AB99+AB126+AB139+AB162)/6)+((AB118+AB124)/2)</f>
        <v>59</v>
      </c>
      <c r="AC220" s="195">
        <f t="shared" si="5"/>
        <v>278.33333333333337</v>
      </c>
      <c r="AD220" s="23"/>
      <c r="AE220" s="23"/>
      <c r="AF220" s="23"/>
      <c r="AG220" s="23"/>
      <c r="AH220" s="23"/>
      <c r="AI220" s="23"/>
      <c r="AJ220" s="23"/>
      <c r="AK220" s="23"/>
      <c r="AM220" s="23"/>
      <c r="AN220" s="68"/>
      <c r="AQ220" s="183"/>
      <c r="AR220" s="20"/>
      <c r="AS220" s="176"/>
      <c r="AT220" s="176"/>
      <c r="AW220" s="181" t="s">
        <v>152</v>
      </c>
      <c r="AX220" s="217">
        <f>AX101+AX116+AX122+AX136+AX190+((AX66+AX80+AX99+AX126+AX139+AX162)/6)+((AX118+AX124)/2)</f>
        <v>271.375</v>
      </c>
      <c r="AY220" s="217">
        <f>AY101+AY116+AY122+AY136+AY190+((AY66+AY80+AY99+AY126+AY139+AY162)/6)+((AY118+AY124)/2)</f>
        <v>64.479166666666657</v>
      </c>
    </row>
    <row r="221" spans="1:54" s="25" customFormat="1" ht="20.100000000000001" customHeight="1" x14ac:dyDescent="0.25">
      <c r="A221" s="438"/>
      <c r="B221" s="19"/>
      <c r="C221" s="19"/>
      <c r="E221" s="179"/>
      <c r="F221" s="23"/>
      <c r="G221" s="181" t="s">
        <v>447</v>
      </c>
      <c r="H221" s="195">
        <f>H101+H116+H122+H136+H143+H192+((H118+H124)/2)</f>
        <v>27</v>
      </c>
      <c r="I221" s="195">
        <f>I101+I116+I122+I136+I143+I192+((I118+I124)/2)</f>
        <v>9</v>
      </c>
      <c r="J221" s="195">
        <f>H221+'S3'!H169</f>
        <v>60</v>
      </c>
      <c r="K221" s="24"/>
      <c r="L221" s="24"/>
      <c r="M221" s="23"/>
      <c r="N221" s="23"/>
      <c r="O221" s="23"/>
      <c r="P221" s="24"/>
      <c r="R221" s="24"/>
      <c r="S221" s="24"/>
      <c r="T221" s="24"/>
      <c r="X221" s="181" t="s">
        <v>447</v>
      </c>
      <c r="Y221" s="195">
        <f>Y101+Y116+Y122+Y136+Y143+Y192+((Y118+Y124)/2)</f>
        <v>60</v>
      </c>
      <c r="Z221" s="195">
        <f>Z101+Z116+Z122+Z136+Z143+Z192+((Z118+Z124)/2)</f>
        <v>15</v>
      </c>
      <c r="AA221" s="195">
        <f>AA101+AA116+AA122+AA136+AA143+AA192+((AA118+AA124)/2)</f>
        <v>120</v>
      </c>
      <c r="AB221" s="195">
        <f>AB101+AB116+AB122+AB136+AB143+AB192+((AB118+AB124)/2)</f>
        <v>57</v>
      </c>
      <c r="AC221" s="195">
        <f t="shared" si="5"/>
        <v>252</v>
      </c>
      <c r="AD221" s="23"/>
      <c r="AE221" s="23"/>
      <c r="AF221" s="23"/>
      <c r="AG221" s="23"/>
      <c r="AH221" s="23"/>
      <c r="AI221" s="23"/>
      <c r="AJ221" s="23"/>
      <c r="AK221" s="23"/>
      <c r="AM221" s="23"/>
      <c r="AN221" s="68"/>
      <c r="AQ221" s="183"/>
      <c r="AR221" s="20"/>
      <c r="AS221" s="176"/>
      <c r="AT221" s="176"/>
      <c r="AW221" s="181" t="s">
        <v>447</v>
      </c>
      <c r="AX221" s="217">
        <f>AX101+AX116+AX122+AX136+AX143+AX192+((AX118+AX124)/2)</f>
        <v>252</v>
      </c>
      <c r="AY221" s="217">
        <f>AY101+AY116+AY122+AY136+AY143+AY192+((AY118+AY124)/2)</f>
        <v>66</v>
      </c>
    </row>
    <row r="222" spans="1:54" s="25" customFormat="1" ht="20.100000000000001" customHeight="1" x14ac:dyDescent="0.25">
      <c r="A222" s="438"/>
      <c r="B222" s="19"/>
      <c r="C222" s="19"/>
      <c r="E222" s="179"/>
      <c r="F222" s="23"/>
      <c r="G222" s="181" t="s">
        <v>514</v>
      </c>
      <c r="H222" s="195">
        <f>H101+H120+H145+H147+H149+H197+((H58+H126)/2)</f>
        <v>30</v>
      </c>
      <c r="I222" s="195">
        <f>I101+I120+I145+I147+I149+I197+((I58+I126)/2)</f>
        <v>10</v>
      </c>
      <c r="J222" s="195">
        <f>H222+'S3'!H170</f>
        <v>60</v>
      </c>
      <c r="K222" s="24"/>
      <c r="L222" s="24"/>
      <c r="M222" s="23"/>
      <c r="N222" s="23"/>
      <c r="O222" s="23"/>
      <c r="P222" s="24"/>
      <c r="R222" s="24"/>
      <c r="S222" s="24"/>
      <c r="T222" s="24"/>
      <c r="X222" s="181" t="s">
        <v>514</v>
      </c>
      <c r="Y222" s="195">
        <f>Y101+Y120+Y145+Y147+Y149+Y197+((Y58+Y126)/2)</f>
        <v>55.5</v>
      </c>
      <c r="Z222" s="195">
        <f>Z101+Z120+Z145+Z147+Z149+Z197+((Z58+Z126)/2)</f>
        <v>67.5</v>
      </c>
      <c r="AA222" s="195">
        <f>AA101+AA120+AA145+AA147+AA149+AA197+((AA58+AA126)/2)</f>
        <v>78</v>
      </c>
      <c r="AB222" s="195">
        <f>AB101+AB120+AB145+AB147+AB149+AB197+((AB58+AB126)/2)</f>
        <v>63.5</v>
      </c>
      <c r="AC222" s="195">
        <f t="shared" si="5"/>
        <v>264.5</v>
      </c>
      <c r="AD222" s="23"/>
      <c r="AE222" s="23"/>
      <c r="AF222" s="23"/>
      <c r="AG222" s="23"/>
      <c r="AH222" s="23"/>
      <c r="AI222" s="23"/>
      <c r="AJ222" s="23"/>
      <c r="AK222" s="23"/>
      <c r="AM222" s="23"/>
      <c r="AN222" s="68"/>
      <c r="AQ222" s="183"/>
      <c r="AR222" s="20"/>
      <c r="AS222" s="176"/>
      <c r="AT222" s="176"/>
      <c r="AW222" s="181" t="s">
        <v>514</v>
      </c>
      <c r="AX222" s="217">
        <f>AX101+AX120+AX145+AX147+AX149+AX197+((AX58+AX126)/2)</f>
        <v>243.625</v>
      </c>
      <c r="AY222" s="217">
        <f>AY101+AY120+AY145+AY147+AY149+AY197+((AY58+AY126)/2)</f>
        <v>57.604166666666664</v>
      </c>
    </row>
    <row r="223" spans="1:54" s="25" customFormat="1" ht="20.100000000000001" customHeight="1" x14ac:dyDescent="0.25">
      <c r="A223" s="438"/>
      <c r="B223" s="19"/>
      <c r="C223" s="19"/>
      <c r="E223" s="179"/>
      <c r="F223" s="23"/>
      <c r="G223" s="181" t="s">
        <v>419</v>
      </c>
      <c r="H223" s="195">
        <f>H107+H122+H134+15</f>
        <v>30</v>
      </c>
      <c r="I223" s="195">
        <f>I107+I122+I134</f>
        <v>5</v>
      </c>
      <c r="J223" s="195">
        <f>H223+'S3'!H171</f>
        <v>60</v>
      </c>
      <c r="K223" s="24"/>
      <c r="L223" s="24"/>
      <c r="M223" s="23"/>
      <c r="N223" s="23"/>
      <c r="O223" s="23"/>
      <c r="P223" s="24"/>
      <c r="R223" s="24"/>
      <c r="S223" s="24"/>
      <c r="T223" s="24"/>
      <c r="X223" s="181" t="s">
        <v>419</v>
      </c>
      <c r="Y223" s="195">
        <f>Y107+Y122+Y134</f>
        <v>40.5</v>
      </c>
      <c r="Z223" s="195">
        <f>Z107+Z122+Z134</f>
        <v>4.5</v>
      </c>
      <c r="AA223" s="195">
        <f>AA107+AA122+AA134</f>
        <v>67.5</v>
      </c>
      <c r="AB223" s="195">
        <f>AB107+AB122+AB134</f>
        <v>24</v>
      </c>
      <c r="AC223" s="195">
        <f t="shared" si="5"/>
        <v>136.5</v>
      </c>
      <c r="AD223" s="23"/>
      <c r="AE223" s="23"/>
      <c r="AF223" s="23"/>
      <c r="AG223" s="23"/>
      <c r="AH223" s="23"/>
      <c r="AI223" s="23"/>
      <c r="AJ223" s="23"/>
      <c r="AK223" s="23"/>
      <c r="AM223" s="23"/>
      <c r="AN223" s="68"/>
      <c r="AQ223" s="183"/>
      <c r="AR223" s="20"/>
      <c r="AS223" s="176"/>
      <c r="AT223" s="176"/>
      <c r="AW223" s="181" t="s">
        <v>419</v>
      </c>
      <c r="AX223" s="217">
        <f>AX107+AX122+AX134</f>
        <v>136.5</v>
      </c>
      <c r="AY223" s="217">
        <f>AY107+AY122+AY134</f>
        <v>27.5</v>
      </c>
    </row>
    <row r="224" spans="1:54" s="25" customFormat="1" ht="20.100000000000001" customHeight="1" x14ac:dyDescent="0.25">
      <c r="A224" s="438"/>
      <c r="B224" s="19"/>
      <c r="C224" s="19"/>
      <c r="E224" s="179"/>
      <c r="F224" s="23"/>
      <c r="G224" s="181" t="s">
        <v>155</v>
      </c>
      <c r="H224" s="195">
        <f>H14+H60+H63+H103+H152+H175+H190</f>
        <v>30</v>
      </c>
      <c r="I224" s="195">
        <f>I14+I60+I63+I103+I152+I175+I190</f>
        <v>10</v>
      </c>
      <c r="J224" s="195">
        <f>H224+'S3'!H172</f>
        <v>60</v>
      </c>
      <c r="K224" s="24"/>
      <c r="L224" s="24"/>
      <c r="M224" s="23"/>
      <c r="N224" s="23"/>
      <c r="O224" s="23"/>
      <c r="P224" s="24"/>
      <c r="R224" s="24"/>
      <c r="S224" s="24"/>
      <c r="T224" s="24"/>
      <c r="X224" s="181" t="s">
        <v>155</v>
      </c>
      <c r="Y224" s="195">
        <f>Y14+Y60+Y63+Y103+Y152+Y175+Y190</f>
        <v>43.5</v>
      </c>
      <c r="Z224" s="195">
        <f>Z14+Z60+Z63+Z103+Z152+Z175+Z190</f>
        <v>19.5</v>
      </c>
      <c r="AA224" s="195">
        <f>AA14+AA60+AA63+AA103+AA152+AA175+AA190</f>
        <v>82.5</v>
      </c>
      <c r="AB224" s="195">
        <f>AB14+AB60+AB63+AB103+AB152+AB175+AB190</f>
        <v>140</v>
      </c>
      <c r="AC224" s="195">
        <f t="shared" si="5"/>
        <v>285.5</v>
      </c>
      <c r="AD224" s="23"/>
      <c r="AE224" s="23"/>
      <c r="AF224" s="23"/>
      <c r="AG224" s="23"/>
      <c r="AH224" s="23"/>
      <c r="AI224" s="23"/>
      <c r="AJ224" s="23"/>
      <c r="AK224" s="23"/>
      <c r="AM224" s="23"/>
      <c r="AN224" s="68"/>
      <c r="AQ224" s="183"/>
      <c r="AR224" s="20"/>
      <c r="AS224" s="176"/>
      <c r="AT224" s="176"/>
      <c r="AW224" s="181" t="s">
        <v>155</v>
      </c>
      <c r="AX224" s="217">
        <f>AX14+AX60+AX63+AX103+AX152+AX175+AX190</f>
        <v>285.5</v>
      </c>
      <c r="AY224" s="217">
        <f>AY14+AY60+AY63+AY103+AY152+AY175+AY190</f>
        <v>66.75</v>
      </c>
    </row>
    <row r="225" spans="1:51" s="25" customFormat="1" ht="20.100000000000001" customHeight="1" x14ac:dyDescent="0.25">
      <c r="A225" s="438"/>
      <c r="B225" s="19"/>
      <c r="C225" s="19"/>
      <c r="E225" s="179"/>
      <c r="F225" s="23"/>
      <c r="G225" s="181" t="s">
        <v>154</v>
      </c>
      <c r="H225" s="195">
        <f>H66+H69+H103+H113+H158+H190</f>
        <v>30</v>
      </c>
      <c r="I225" s="195">
        <f>I66+I69+I103+I113+I158+I190</f>
        <v>10</v>
      </c>
      <c r="J225" s="195">
        <f>H225+'S3'!H173</f>
        <v>60</v>
      </c>
      <c r="K225" s="24"/>
      <c r="L225" s="24"/>
      <c r="M225" s="23"/>
      <c r="N225" s="23"/>
      <c r="O225" s="23"/>
      <c r="P225" s="24"/>
      <c r="R225" s="24"/>
      <c r="S225" s="24"/>
      <c r="T225" s="24"/>
      <c r="X225" s="181" t="s">
        <v>154</v>
      </c>
      <c r="Y225" s="195">
        <f>Y66+Y69+Y103+Y113+Y158+Y190</f>
        <v>69</v>
      </c>
      <c r="Z225" s="195">
        <f>Z66+Z69+Z103+Z113+Z158+Z190</f>
        <v>0</v>
      </c>
      <c r="AA225" s="195">
        <f>AA66+AA69+AA103+AA113+AA158+AA190</f>
        <v>135.5</v>
      </c>
      <c r="AB225" s="195">
        <f>AB66+AB69+AB103+AB113+AB158+AB190</f>
        <v>86</v>
      </c>
      <c r="AC225" s="195">
        <f t="shared" si="5"/>
        <v>290.5</v>
      </c>
      <c r="AD225" s="23"/>
      <c r="AE225" s="23"/>
      <c r="AF225" s="23"/>
      <c r="AG225" s="23"/>
      <c r="AH225" s="23"/>
      <c r="AI225" s="23"/>
      <c r="AJ225" s="23"/>
      <c r="AK225" s="23"/>
      <c r="AM225" s="23"/>
      <c r="AN225" s="68"/>
      <c r="AQ225" s="183"/>
      <c r="AR225" s="20"/>
      <c r="AS225" s="176"/>
      <c r="AT225" s="176"/>
      <c r="AW225" s="181" t="s">
        <v>154</v>
      </c>
      <c r="AX225" s="217">
        <f>AX66+AX69+AX103+AX113+AX158+AX190</f>
        <v>290.5</v>
      </c>
      <c r="AY225" s="217">
        <f>AY66+AY69+AY103+AY113+AY158+AY190</f>
        <v>58.416666666666664</v>
      </c>
    </row>
    <row r="226" spans="1:51" s="25" customFormat="1" ht="20.100000000000001" customHeight="1" x14ac:dyDescent="0.25">
      <c r="A226" s="438"/>
      <c r="B226" s="19"/>
      <c r="C226" s="19"/>
      <c r="E226" s="179"/>
      <c r="F226" s="23"/>
      <c r="G226" s="181" t="s">
        <v>153</v>
      </c>
      <c r="H226" s="195">
        <f>H76+H103+H113+H155+H158+H190</f>
        <v>30</v>
      </c>
      <c r="I226" s="195">
        <f>I76+I103+I113+I155+I158+I190</f>
        <v>10</v>
      </c>
      <c r="J226" s="195">
        <f>H226+'S3'!H174</f>
        <v>60</v>
      </c>
      <c r="K226" s="24"/>
      <c r="L226" s="24"/>
      <c r="M226" s="23"/>
      <c r="N226" s="23"/>
      <c r="O226" s="23"/>
      <c r="P226" s="24"/>
      <c r="R226" s="24"/>
      <c r="S226" s="24"/>
      <c r="T226" s="24"/>
      <c r="X226" s="181" t="s">
        <v>153</v>
      </c>
      <c r="Y226" s="195">
        <f>Y76+Y103+Y113+Y155+Y158+Y190</f>
        <v>51</v>
      </c>
      <c r="Z226" s="195">
        <f>Z76+Z103+Z113+Z155+Z158+Z190</f>
        <v>0</v>
      </c>
      <c r="AA226" s="195">
        <f>AA76+AA103+AA113+AA155+AA158+AA190</f>
        <v>93</v>
      </c>
      <c r="AB226" s="195">
        <f>AB76+AB103+AB113+AB155+AB158+AB190</f>
        <v>146</v>
      </c>
      <c r="AC226" s="195">
        <f t="shared" si="5"/>
        <v>290</v>
      </c>
      <c r="AD226" s="23"/>
      <c r="AE226" s="23"/>
      <c r="AF226" s="23"/>
      <c r="AG226" s="23"/>
      <c r="AH226" s="23"/>
      <c r="AI226" s="23"/>
      <c r="AJ226" s="23"/>
      <c r="AK226" s="23"/>
      <c r="AM226" s="23"/>
      <c r="AN226" s="68"/>
      <c r="AQ226" s="183"/>
      <c r="AR226" s="20"/>
      <c r="AS226" s="176"/>
      <c r="AT226" s="176"/>
      <c r="AW226" s="181" t="s">
        <v>153</v>
      </c>
      <c r="AX226" s="217">
        <f>AX76+AX103+AX113+AX155+AX158+AX190</f>
        <v>290</v>
      </c>
      <c r="AY226" s="217">
        <f>AY76+AY103+AY113+AY155+AY158+AY190</f>
        <v>58.333333333333336</v>
      </c>
    </row>
    <row r="227" spans="1:51" s="25" customFormat="1" ht="20.100000000000001" customHeight="1" x14ac:dyDescent="0.25">
      <c r="A227" s="438"/>
      <c r="B227" s="19"/>
      <c r="C227" s="19"/>
      <c r="E227" s="179"/>
      <c r="F227" s="23"/>
      <c r="G227" s="181" t="s">
        <v>74</v>
      </c>
      <c r="H227" s="195">
        <f>H132+H162+H164+H166+H190+((H171+H173)/2)</f>
        <v>30</v>
      </c>
      <c r="I227" s="195">
        <f>I132+I162+I164+I166+I190+((I171+I173)/2)</f>
        <v>10</v>
      </c>
      <c r="J227" s="195">
        <f>H227+'S3'!H175</f>
        <v>60</v>
      </c>
      <c r="K227" s="24"/>
      <c r="L227" s="24"/>
      <c r="M227" s="23"/>
      <c r="N227" s="23"/>
      <c r="O227" s="23"/>
      <c r="P227" s="24"/>
      <c r="R227" s="24"/>
      <c r="S227" s="24"/>
      <c r="T227" s="24"/>
      <c r="X227" s="181" t="s">
        <v>74</v>
      </c>
      <c r="Y227" s="195">
        <f>Y132+Y162+Y164+Y166+Y190+((Y171+Y173)/2)</f>
        <v>39</v>
      </c>
      <c r="Z227" s="195">
        <f>Z132+Z162+Z164+Z166+Z190+((Z171+Z173)/2)</f>
        <v>36</v>
      </c>
      <c r="AA227" s="195">
        <f>AA132+AA162+AA164+AA166+AA190+((AA171+AA173)/2)</f>
        <v>83.25</v>
      </c>
      <c r="AB227" s="195">
        <f>AB132+AB162+AB164+AB166+AB190+((AB171+AB173)/2)</f>
        <v>120</v>
      </c>
      <c r="AC227" s="195">
        <f t="shared" si="5"/>
        <v>278.25</v>
      </c>
      <c r="AD227" s="23"/>
      <c r="AE227" s="23"/>
      <c r="AF227" s="23"/>
      <c r="AG227" s="23"/>
      <c r="AH227" s="23"/>
      <c r="AI227" s="23"/>
      <c r="AJ227" s="23"/>
      <c r="AK227" s="23"/>
      <c r="AM227" s="23"/>
      <c r="AN227" s="68"/>
      <c r="AQ227" s="183"/>
      <c r="AR227" s="20"/>
      <c r="AS227" s="176"/>
      <c r="AT227" s="176"/>
      <c r="AW227" s="181" t="s">
        <v>74</v>
      </c>
      <c r="AX227" s="217">
        <f>AX132+AX162+AX164+AX166+AX190+((AX171+AX173)/2)</f>
        <v>278.25</v>
      </c>
      <c r="AY227" s="217">
        <f>AY132+AY162+AY164+AY166+AY190+((AY171+AY173)/2)</f>
        <v>55.875</v>
      </c>
    </row>
    <row r="228" spans="1:51" s="25" customFormat="1" ht="20.100000000000001" customHeight="1" x14ac:dyDescent="0.25">
      <c r="A228" s="438"/>
      <c r="B228" s="19"/>
      <c r="C228" s="19"/>
      <c r="E228" s="179"/>
      <c r="F228" s="23"/>
      <c r="G228" s="181" t="s">
        <v>156</v>
      </c>
      <c r="H228" s="195">
        <f>H95+H97+H99+H181+H190+((H84+H105+H160)/3)</f>
        <v>30</v>
      </c>
      <c r="I228" s="195">
        <f>I95+I97+I99+I181+I190+((I84+I105+I160)/3)</f>
        <v>10</v>
      </c>
      <c r="J228" s="195">
        <f>H228+'S3'!H176</f>
        <v>60</v>
      </c>
      <c r="K228" s="24"/>
      <c r="L228" s="24"/>
      <c r="M228" s="23"/>
      <c r="N228" s="23"/>
      <c r="O228" s="23"/>
      <c r="P228" s="24"/>
      <c r="R228" s="24"/>
      <c r="S228" s="24"/>
      <c r="T228" s="24"/>
      <c r="X228" s="181" t="s">
        <v>156</v>
      </c>
      <c r="Y228" s="195">
        <f>Y95+Y97+Y99+Y181+Y190+((Y84+Y105+Y160)/3)</f>
        <v>83</v>
      </c>
      <c r="Z228" s="195">
        <f>Z95+Z97+Z99+Z181+Z190+((Z84+Z105+Z160)/3)</f>
        <v>0</v>
      </c>
      <c r="AA228" s="195">
        <f>AA95+AA97+AA99+AA181+AA190+((AA84+AA105+AA160)/3)</f>
        <v>187</v>
      </c>
      <c r="AB228" s="195">
        <f>AB95+AB97+AB99+AB181+AB190+((AB84+AB105+AB160)/3)</f>
        <v>12.5</v>
      </c>
      <c r="AC228" s="195">
        <f t="shared" si="5"/>
        <v>282.5</v>
      </c>
      <c r="AD228" s="23"/>
      <c r="AE228" s="23"/>
      <c r="AF228" s="23"/>
      <c r="AG228" s="23"/>
      <c r="AH228" s="23"/>
      <c r="AI228" s="23"/>
      <c r="AJ228" s="23"/>
      <c r="AK228" s="23"/>
      <c r="AM228" s="23"/>
      <c r="AN228" s="68"/>
      <c r="AQ228" s="183"/>
      <c r="AR228" s="20"/>
      <c r="AS228" s="176"/>
      <c r="AT228" s="176"/>
      <c r="AW228" s="181" t="s">
        <v>156</v>
      </c>
      <c r="AX228" s="217">
        <f>AX95+AX97+AX99+AX181+AX190+((AX84+AX105+AX160)/3)</f>
        <v>268.5</v>
      </c>
      <c r="AY228" s="217">
        <f>AY95+AY97+AY99+AY181+AY190+((AY84+AY105+AY160)/3)</f>
        <v>52.083333333333329</v>
      </c>
    </row>
    <row r="229" spans="1:51" s="25" customFormat="1" ht="20.100000000000001" customHeight="1" x14ac:dyDescent="0.25">
      <c r="A229" s="438"/>
      <c r="B229" s="19"/>
      <c r="C229" s="19"/>
      <c r="E229" s="179"/>
      <c r="F229" s="23"/>
      <c r="G229" s="181" t="s">
        <v>157</v>
      </c>
      <c r="H229" s="195">
        <f>H82+H92+H95+H97+H190+((H84+H105+H160)/3)</f>
        <v>30</v>
      </c>
      <c r="I229" s="195">
        <f>I82+I92+I95+I97+I190+((I84+I105+I160)/3)</f>
        <v>10</v>
      </c>
      <c r="J229" s="195">
        <f>H229+'S3'!H177</f>
        <v>60</v>
      </c>
      <c r="K229" s="24"/>
      <c r="L229" s="24"/>
      <c r="M229" s="23"/>
      <c r="N229" s="23"/>
      <c r="O229" s="23"/>
      <c r="P229" s="24"/>
      <c r="R229" s="24"/>
      <c r="S229" s="24"/>
      <c r="T229" s="24"/>
      <c r="X229" s="181" t="s">
        <v>157</v>
      </c>
      <c r="Y229" s="195">
        <f>Y82+Y92+Y95+Y97+Y190+((Y84+Y105+Y160)/3)</f>
        <v>78.5</v>
      </c>
      <c r="Z229" s="195">
        <f>Z82+Z92+Z95+Z97+Z190+((Z84+Z105+Z160)/3)</f>
        <v>12</v>
      </c>
      <c r="AA229" s="195">
        <f>AA82+AA92+AA95+AA97+AA190+((AA84+AA105+AA160)/3)</f>
        <v>144</v>
      </c>
      <c r="AB229" s="195">
        <f>AB82+AB92+AB95+AB97+AB190+((AB84+AB105+AB160)/3)</f>
        <v>48.5</v>
      </c>
      <c r="AC229" s="195">
        <f t="shared" si="5"/>
        <v>283</v>
      </c>
      <c r="AD229" s="23"/>
      <c r="AE229" s="23"/>
      <c r="AF229" s="23"/>
      <c r="AG229" s="23"/>
      <c r="AH229" s="23"/>
      <c r="AI229" s="23"/>
      <c r="AJ229" s="23"/>
      <c r="AK229" s="23"/>
      <c r="AM229" s="23"/>
      <c r="AN229" s="68"/>
      <c r="AQ229" s="183"/>
      <c r="AR229" s="20"/>
      <c r="AS229" s="176"/>
      <c r="AT229" s="176"/>
      <c r="AW229" s="181" t="s">
        <v>157</v>
      </c>
      <c r="AX229" s="217">
        <f>AX82+AX92+AX95+AX97+AX190+((AX84+AX105+AX160)/3)</f>
        <v>283</v>
      </c>
      <c r="AY229" s="217">
        <f>AY82+AY92+AY95+AY97+AY190+((AY84+AY105+AY160)/3)</f>
        <v>57.166666666666664</v>
      </c>
    </row>
    <row r="230" spans="1:51" s="25" customFormat="1" ht="20.100000000000001" customHeight="1" x14ac:dyDescent="0.25">
      <c r="A230" s="438"/>
      <c r="B230" s="19"/>
      <c r="C230" s="19"/>
      <c r="E230" s="179"/>
      <c r="F230" s="23"/>
      <c r="G230" s="181" t="s">
        <v>515</v>
      </c>
      <c r="H230" s="195">
        <f>H82+H90+H92+H109+H111+H199</f>
        <v>30</v>
      </c>
      <c r="I230" s="195">
        <f>I82+I90+I92+I109+I111+I199</f>
        <v>10</v>
      </c>
      <c r="J230" s="195">
        <f>H230+'S3'!H178</f>
        <v>60</v>
      </c>
      <c r="K230" s="24"/>
      <c r="L230" s="24"/>
      <c r="M230" s="23"/>
      <c r="N230" s="23"/>
      <c r="O230" s="23"/>
      <c r="P230" s="24"/>
      <c r="R230" s="24"/>
      <c r="S230" s="24"/>
      <c r="T230" s="24"/>
      <c r="X230" s="181" t="s">
        <v>515</v>
      </c>
      <c r="Y230" s="195">
        <f>Y82+Y90+Y92+Y109+Y111+Y199</f>
        <v>78</v>
      </c>
      <c r="Z230" s="195">
        <f>Z82+Z90+Z92+Z109+Z111+Z199</f>
        <v>12</v>
      </c>
      <c r="AA230" s="195">
        <f>AA82+AA90+AA92+AA109+AA111+AA199</f>
        <v>144</v>
      </c>
      <c r="AB230" s="195">
        <f>AB82+AB90+AB92+AB109+AB111+AB199</f>
        <v>36</v>
      </c>
      <c r="AC230" s="195">
        <f t="shared" si="5"/>
        <v>270</v>
      </c>
      <c r="AD230" s="23"/>
      <c r="AE230" s="23"/>
      <c r="AF230" s="23"/>
      <c r="AG230" s="23"/>
      <c r="AH230" s="23"/>
      <c r="AI230" s="23"/>
      <c r="AJ230" s="23"/>
      <c r="AK230" s="23"/>
      <c r="AM230" s="23"/>
      <c r="AN230" s="68"/>
      <c r="AQ230" s="183"/>
      <c r="AR230" s="20"/>
      <c r="AS230" s="176"/>
      <c r="AT230" s="176"/>
      <c r="AW230" s="181" t="s">
        <v>515</v>
      </c>
      <c r="AX230" s="217">
        <f>AX82+AX90+AX92+AX109+AX111+AX199</f>
        <v>270</v>
      </c>
      <c r="AY230" s="217">
        <f>AY82+AY90+AY92+AY109+AY111+AY199</f>
        <v>53</v>
      </c>
    </row>
    <row r="231" spans="1:51" s="25" customFormat="1" ht="20.100000000000001" customHeight="1" x14ac:dyDescent="0.25">
      <c r="A231" s="438"/>
      <c r="B231" s="19"/>
      <c r="C231" s="19"/>
      <c r="E231" s="179"/>
      <c r="F231" s="23"/>
      <c r="G231" s="181" t="s">
        <v>448</v>
      </c>
      <c r="H231" s="195">
        <f>H82+H86+H88+H160+H190+((H74+H84)/2)</f>
        <v>30</v>
      </c>
      <c r="I231" s="195">
        <f>I82+I86+I88+I160+I190+((I74+I84)/2)</f>
        <v>10</v>
      </c>
      <c r="J231" s="195">
        <f>H231+'S3'!H179</f>
        <v>60</v>
      </c>
      <c r="K231" s="24"/>
      <c r="L231" s="24"/>
      <c r="M231" s="23"/>
      <c r="N231" s="23"/>
      <c r="O231" s="23"/>
      <c r="P231" s="24"/>
      <c r="R231" s="24"/>
      <c r="S231" s="24"/>
      <c r="T231" s="24"/>
      <c r="X231" s="181" t="s">
        <v>448</v>
      </c>
      <c r="Y231" s="195">
        <f>Y82+Y86+Y88+Y160+Y190+((Y74+Y84)/2)</f>
        <v>81</v>
      </c>
      <c r="Z231" s="195">
        <f>Z82+Z86+Z88+Z160+Z190+((Z74+Z84)/2)</f>
        <v>13.5</v>
      </c>
      <c r="AA231" s="195">
        <f>AA82+AA86+AA88+AA160+AA190+((AA74+AA84)/2)</f>
        <v>108</v>
      </c>
      <c r="AB231" s="195">
        <f>AB82+AB86+AB88+AB160+AB190+((AB74+AB84)/2)</f>
        <v>73.5</v>
      </c>
      <c r="AC231" s="195">
        <f t="shared" si="5"/>
        <v>276</v>
      </c>
      <c r="AD231" s="23"/>
      <c r="AE231" s="23"/>
      <c r="AF231" s="23"/>
      <c r="AG231" s="23"/>
      <c r="AH231" s="23"/>
      <c r="AI231" s="23"/>
      <c r="AJ231" s="23"/>
      <c r="AK231" s="23"/>
      <c r="AM231" s="23"/>
      <c r="AN231" s="68"/>
      <c r="AQ231" s="183"/>
      <c r="AR231" s="20"/>
      <c r="AS231" s="176"/>
      <c r="AT231" s="176"/>
      <c r="AW231" s="181" t="s">
        <v>448</v>
      </c>
      <c r="AX231" s="217">
        <f>AX82+AX86+AX88+AX160+AX190+((AX74+AX84)/2)</f>
        <v>276</v>
      </c>
      <c r="AY231" s="217">
        <f>AY82+AY86+AY88+AY160+AY190+((AY74+AY84)/2)</f>
        <v>55.5</v>
      </c>
    </row>
    <row r="232" spans="1:51" s="25" customFormat="1" ht="20.100000000000001" customHeight="1" x14ac:dyDescent="0.25">
      <c r="A232" s="438"/>
      <c r="B232" s="19"/>
      <c r="C232" s="19"/>
      <c r="E232" s="23"/>
      <c r="F232" s="23"/>
      <c r="G232" s="181" t="s">
        <v>516</v>
      </c>
      <c r="H232" s="195">
        <f>H177+H179+H190+((H19+H34+H44+H46+H48+H82+H92+H95+H101+H116+H122+H130)/4)</f>
        <v>30</v>
      </c>
      <c r="I232" s="195">
        <f>I177+I179+I190+((I19+I34+I44+I46+I48+I82+I92+I95+I101+I116+I122+I130)/4)</f>
        <v>10</v>
      </c>
      <c r="J232" s="195">
        <f>H232+'S3'!H180</f>
        <v>60</v>
      </c>
      <c r="K232" s="24"/>
      <c r="L232" s="24"/>
      <c r="M232" s="23"/>
      <c r="N232" s="23"/>
      <c r="O232" s="23"/>
      <c r="P232" s="24"/>
      <c r="R232" s="24"/>
      <c r="S232" s="24"/>
      <c r="T232" s="24"/>
      <c r="X232" s="181" t="s">
        <v>516</v>
      </c>
      <c r="Y232" s="195">
        <f t="shared" ref="Y232:AB232" si="9">Y177+Y179+Y190+((Y19+Y34+Y44+Y46+Y48+Y82+Y92+Y95+Y101+Y116+Y122+Y130)/4)</f>
        <v>47.25</v>
      </c>
      <c r="Z232" s="195">
        <f t="shared" si="9"/>
        <v>3</v>
      </c>
      <c r="AA232" s="195">
        <f t="shared" si="9"/>
        <v>94.125</v>
      </c>
      <c r="AB232" s="195">
        <f t="shared" si="9"/>
        <v>23</v>
      </c>
      <c r="AC232" s="195">
        <f t="shared" si="5"/>
        <v>167.375</v>
      </c>
      <c r="AD232" s="23"/>
      <c r="AE232" s="23"/>
      <c r="AF232" s="23"/>
      <c r="AG232" s="23"/>
      <c r="AH232" s="23"/>
      <c r="AI232" s="23"/>
      <c r="AJ232" s="23"/>
      <c r="AK232" s="23"/>
      <c r="AM232" s="23"/>
      <c r="AN232" s="68"/>
      <c r="AQ232" s="183"/>
      <c r="AR232" s="20"/>
      <c r="AS232" s="176"/>
      <c r="AT232" s="176"/>
      <c r="AW232" s="181" t="s">
        <v>516</v>
      </c>
      <c r="AX232" s="217">
        <f t="shared" ref="AX232:AY232" si="10">AX177+AX179+AX190+((AX19+AX34+AX44+AX46+AX48+AX82+AX92+AX95+AX101+AX116+AX122+AX130)/4)</f>
        <v>167.375</v>
      </c>
      <c r="AY232" s="217">
        <f t="shared" si="10"/>
        <v>37.75</v>
      </c>
    </row>
    <row r="233" spans="1:51" s="25" customFormat="1" ht="20.100000000000001" customHeight="1" x14ac:dyDescent="0.25">
      <c r="A233" s="438"/>
      <c r="B233" s="19"/>
      <c r="C233" s="19"/>
      <c r="E233" s="23"/>
      <c r="F233" s="23"/>
      <c r="G233" s="23"/>
      <c r="H233" s="23"/>
      <c r="I233" s="23"/>
      <c r="J233" s="23"/>
      <c r="K233" s="24"/>
      <c r="L233" s="23"/>
      <c r="M233" s="24"/>
      <c r="N233" s="24"/>
      <c r="O233" s="24"/>
      <c r="P233" s="23"/>
      <c r="Q233" s="23"/>
      <c r="R233" s="23"/>
      <c r="S233" s="24"/>
      <c r="U233" s="24"/>
      <c r="V233" s="24"/>
      <c r="W233" s="24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P233" s="23"/>
      <c r="AQ233" s="176"/>
      <c r="AR233" s="176"/>
      <c r="AS233" s="176"/>
      <c r="AT233" s="176"/>
    </row>
    <row r="234" spans="1:51" x14ac:dyDescent="0.25">
      <c r="J234" s="23"/>
      <c r="K234" s="24"/>
      <c r="L234" s="23"/>
      <c r="M234" s="24"/>
      <c r="N234" s="24"/>
      <c r="O234" s="24"/>
      <c r="P234" s="23"/>
      <c r="Q234" s="23"/>
      <c r="R234" s="23"/>
      <c r="S234" s="24"/>
      <c r="T234" s="25"/>
      <c r="U234" s="24"/>
      <c r="V234" s="24"/>
      <c r="W234" s="24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</row>
    <row r="235" spans="1:51" x14ac:dyDescent="0.25">
      <c r="J235" s="23"/>
      <c r="K235" s="24"/>
      <c r="L235" s="23"/>
      <c r="M235" s="24"/>
      <c r="N235" s="24"/>
      <c r="O235" s="24"/>
      <c r="P235" s="23"/>
      <c r="Q235" s="23"/>
      <c r="R235" s="23"/>
      <c r="S235" s="24"/>
      <c r="T235" s="25"/>
      <c r="U235" s="24"/>
      <c r="V235" s="24"/>
      <c r="W235" s="24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</row>
    <row r="236" spans="1:51" x14ac:dyDescent="0.25">
      <c r="J236" s="23"/>
      <c r="K236" s="24"/>
      <c r="L236" s="23"/>
      <c r="M236" s="24"/>
      <c r="N236" s="24"/>
      <c r="O236" s="24"/>
      <c r="P236" s="23"/>
      <c r="Q236" s="23"/>
      <c r="R236" s="23"/>
      <c r="S236" s="24"/>
      <c r="T236" s="25"/>
      <c r="U236" s="24"/>
      <c r="V236" s="24"/>
      <c r="W236" s="24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</row>
    <row r="237" spans="1:51" x14ac:dyDescent="0.25">
      <c r="J237" s="23"/>
      <c r="K237" s="24"/>
      <c r="L237" s="23"/>
      <c r="M237" s="24"/>
      <c r="N237" s="24"/>
      <c r="O237" s="24"/>
      <c r="P237" s="23"/>
      <c r="Q237" s="23"/>
      <c r="R237" s="23"/>
      <c r="S237" s="24"/>
      <c r="T237" s="25"/>
      <c r="U237" s="24"/>
      <c r="V237" s="24"/>
      <c r="W237" s="24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</row>
  </sheetData>
  <autoFilter ref="A13:BB210" xr:uid="{00000000-0009-0000-0000-000003000000}"/>
  <mergeCells count="57">
    <mergeCell ref="E1:K1"/>
    <mergeCell ref="D3:E3"/>
    <mergeCell ref="D5:I5"/>
    <mergeCell ref="D6:I6"/>
    <mergeCell ref="D7:I7"/>
    <mergeCell ref="K7:L7"/>
    <mergeCell ref="A10:A13"/>
    <mergeCell ref="C10:C13"/>
    <mergeCell ref="D10:D13"/>
    <mergeCell ref="E10:E13"/>
    <mergeCell ref="F10:F13"/>
    <mergeCell ref="B10:B13"/>
    <mergeCell ref="J10:P11"/>
    <mergeCell ref="Q10:X11"/>
    <mergeCell ref="Y10:AB11"/>
    <mergeCell ref="AC10:AC13"/>
    <mergeCell ref="AK10:AK13"/>
    <mergeCell ref="D8:I8"/>
    <mergeCell ref="D9:I9"/>
    <mergeCell ref="K8:M8"/>
    <mergeCell ref="BB10:BB13"/>
    <mergeCell ref="J12:M12"/>
    <mergeCell ref="N12:P12"/>
    <mergeCell ref="Q12:U12"/>
    <mergeCell ref="V12:X12"/>
    <mergeCell ref="Y12:Y13"/>
    <mergeCell ref="Z12:Z13"/>
    <mergeCell ref="AA12:AA13"/>
    <mergeCell ref="AB12:AB13"/>
    <mergeCell ref="AS10:AS13"/>
    <mergeCell ref="AT10:AT13"/>
    <mergeCell ref="AU10:AU13"/>
    <mergeCell ref="AX10:AX13"/>
    <mergeCell ref="AY10:AY13"/>
    <mergeCell ref="AI10:AI13"/>
    <mergeCell ref="AJ10:AJ13"/>
    <mergeCell ref="BA10:BA13"/>
    <mergeCell ref="AP10:AP13"/>
    <mergeCell ref="AM10:AM13"/>
    <mergeCell ref="AL10:AL13"/>
    <mergeCell ref="AV10:AV13"/>
    <mergeCell ref="D201:G201"/>
    <mergeCell ref="J201:M201"/>
    <mergeCell ref="R201:U201"/>
    <mergeCell ref="V201:X201"/>
    <mergeCell ref="AR10:AR13"/>
    <mergeCell ref="AO10:AO13"/>
    <mergeCell ref="AN10:AN13"/>
    <mergeCell ref="AQ10:AQ13"/>
    <mergeCell ref="AD10:AD13"/>
    <mergeCell ref="AE10:AE13"/>
    <mergeCell ref="AF10:AF13"/>
    <mergeCell ref="AG10:AG13"/>
    <mergeCell ref="AH10:AH13"/>
    <mergeCell ref="G10:G13"/>
    <mergeCell ref="H10:H13"/>
    <mergeCell ref="I10:I13"/>
  </mergeCells>
  <hyperlinks>
    <hyperlink ref="A199" r:id="rId1" display="Sophie de Brion, Véronique Rossi" xr:uid="{00000000-0004-0000-0300-000000000000}"/>
    <hyperlink ref="A175" r:id="rId2" xr:uid="{00000000-0004-0000-0300-000001000000}"/>
    <hyperlink ref="A168" r:id="rId3" xr:uid="{00000000-0004-0000-0300-000002000000}"/>
    <hyperlink ref="A166" r:id="rId4" display="Carole Cordier" xr:uid="{00000000-0004-0000-0300-000003000000}"/>
    <hyperlink ref="A164" r:id="rId5" xr:uid="{00000000-0004-0000-0300-000004000000}"/>
    <hyperlink ref="A162" r:id="rId6" display="Claire Bouligand, Erwan Pathier" xr:uid="{00000000-0004-0000-0300-000005000000}"/>
    <hyperlink ref="A160" r:id="rId7" xr:uid="{00000000-0004-0000-0300-000006000000}"/>
    <hyperlink ref="A155" r:id="rId8" display="Emeline Talansier, Jean-Manuel Grousson" xr:uid="{00000000-0004-0000-0300-000007000000}"/>
    <hyperlink ref="A132" r:id="rId9" xr:uid="{00000000-0004-0000-0300-000008000000}"/>
    <hyperlink ref="A124" r:id="rId10" xr:uid="{00000000-0004-0000-0300-000009000000}"/>
    <hyperlink ref="A126" r:id="rId11" xr:uid="{00000000-0004-0000-0300-00000A000000}"/>
    <hyperlink ref="A113" r:id="rId12" display="Denis Roux" xr:uid="{00000000-0004-0000-0300-00000B000000}"/>
    <hyperlink ref="A116" r:id="rId13" xr:uid="{00000000-0004-0000-0300-00000C000000}"/>
    <hyperlink ref="A99" r:id="rId14" xr:uid="{00000000-0004-0000-0300-00000D000000}"/>
    <hyperlink ref="A97" r:id="rId15" xr:uid="{00000000-0004-0000-0300-00000E000000}"/>
    <hyperlink ref="A88" r:id="rId16" xr:uid="{00000000-0004-0000-0300-00000F000000}"/>
    <hyperlink ref="A84" r:id="rId17" xr:uid="{00000000-0004-0000-0300-000010000000}"/>
    <hyperlink ref="A92" r:id="rId18" xr:uid="{00000000-0004-0000-0300-000011000000}"/>
    <hyperlink ref="A82" r:id="rId19" xr:uid="{00000000-0004-0000-0300-000012000000}"/>
    <hyperlink ref="A29" r:id="rId20" xr:uid="{00000000-0004-0000-0300-000013000000}"/>
    <hyperlink ref="A27" r:id="rId21" xr:uid="{00000000-0004-0000-0300-000014000000}"/>
    <hyperlink ref="A38" r:id="rId22" xr:uid="{00000000-0004-0000-0300-000015000000}"/>
    <hyperlink ref="A171" r:id="rId23" xr:uid="{00000000-0004-0000-0300-000016000000}"/>
    <hyperlink ref="A58" r:id="rId24" display="Eric Saint-Aman " xr:uid="{00000000-0004-0000-0300-000017000000}"/>
    <hyperlink ref="A56" r:id="rId25" display="Eric Saint-Aman " xr:uid="{00000000-0004-0000-0300-000018000000}"/>
    <hyperlink ref="A103" r:id="rId26" xr:uid="{00000000-0004-0000-0300-000019000000}"/>
    <hyperlink ref="A149" r:id="rId27" display="François Montanet" xr:uid="{00000000-0004-0000-0300-00001A000000}"/>
    <hyperlink ref="A145" r:id="rId28" display="Sylvie Zanier" xr:uid="{00000000-0004-0000-0300-00001B000000}"/>
    <hyperlink ref="A122" r:id="rId29" display="Sylvie Zanier" xr:uid="{00000000-0004-0000-0300-00001C000000}"/>
    <hyperlink ref="A74" r:id="rId30" xr:uid="{00000000-0004-0000-0300-00001D000000}"/>
    <hyperlink ref="A90" r:id="rId31" xr:uid="{00000000-0004-0000-0300-00001E000000}"/>
    <hyperlink ref="A118" r:id="rId32" xr:uid="{00000000-0004-0000-0300-00001F000000}"/>
    <hyperlink ref="A69" r:id="rId33" xr:uid="{00000000-0004-0000-0300-000020000000}"/>
    <hyperlink ref="A25" r:id="rId34" xr:uid="{00000000-0004-0000-0300-000021000000}"/>
    <hyperlink ref="A130" r:id="rId35" xr:uid="{00000000-0004-0000-0300-000022000000}"/>
    <hyperlink ref="A76" r:id="rId36" xr:uid="{00000000-0004-0000-0300-000023000000}"/>
    <hyperlink ref="A158" r:id="rId37" xr:uid="{00000000-0004-0000-0300-000024000000}"/>
    <hyperlink ref="A101" r:id="rId38" display="Erwan Lanneau" xr:uid="{00000000-0004-0000-0300-000025000000}"/>
    <hyperlink ref="A86" r:id="rId39" display="Victor Morel" xr:uid="{00000000-0004-0000-0300-000026000000}"/>
    <hyperlink ref="A19" r:id="rId40" xr:uid="{00000000-0004-0000-0300-000027000000}"/>
    <hyperlink ref="A66" r:id="rId41" display="Olivier Gagliardini, Patrice Brault  " xr:uid="{00000000-0004-0000-0300-000028000000}"/>
    <hyperlink ref="A173" r:id="rId42" display="pierre.boue@univ-grenoble-alpes.fr" xr:uid="{00000000-0004-0000-0300-000029000000}"/>
    <hyperlink ref="A42" r:id="rId43" display="Jean-Marie Bourhis" xr:uid="{00000000-0004-0000-0300-00002A000000}"/>
    <hyperlink ref="A21" r:id="rId44" xr:uid="{00000000-0004-0000-0300-00002B000000}"/>
    <hyperlink ref="A111" r:id="rId45" xr:uid="{00000000-0004-0000-0300-00002C000000}"/>
    <hyperlink ref="A34" r:id="rId46" display="Jean-Marie Bourhis" xr:uid="{00000000-0004-0000-0300-00002D000000}"/>
    <hyperlink ref="A147" r:id="rId47" xr:uid="{00000000-0004-0000-0300-00002E000000}"/>
    <hyperlink ref="A107" r:id="rId48" xr:uid="{00000000-0004-0000-0300-00002F000000}"/>
    <hyperlink ref="A46" r:id="rId49" xr:uid="{00000000-0004-0000-0300-000030000000}"/>
    <hyperlink ref="A14" r:id="rId50" xr:uid="{00000000-0004-0000-0300-000031000000}"/>
    <hyperlink ref="A63" r:id="rId51" xr:uid="{00000000-0004-0000-0300-000032000000}"/>
  </hyperlinks>
  <printOptions horizontalCentered="1"/>
  <pageMargins left="0.11811023622047245" right="0.11811023622047245" top="0.35433070866141736" bottom="0.35433070866141736" header="0.31496062992125984" footer="0.31496062992125984"/>
  <pageSetup paperSize="9" scale="20" fitToHeight="3" orientation="landscape" cellComments="asDisplayed" r:id="rId52"/>
  <drawing r:id="rId53"/>
  <legacyDrawing r:id="rId5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85"/>
  <sheetViews>
    <sheetView topLeftCell="A7" workbookViewId="0">
      <selection activeCell="A33" sqref="A33"/>
    </sheetView>
  </sheetViews>
  <sheetFormatPr baseColWidth="10" defaultRowHeight="15" x14ac:dyDescent="0.25"/>
  <sheetData>
    <row r="1" spans="1:1" x14ac:dyDescent="0.25">
      <c r="A1" s="213" t="s">
        <v>525</v>
      </c>
    </row>
    <row r="2" spans="1:1" x14ac:dyDescent="0.25">
      <c r="A2" t="s">
        <v>524</v>
      </c>
    </row>
    <row r="3" spans="1:1" x14ac:dyDescent="0.25">
      <c r="A3" s="212" t="s">
        <v>575</v>
      </c>
    </row>
    <row r="4" spans="1:1" x14ac:dyDescent="0.25">
      <c r="A4" s="212" t="s">
        <v>576</v>
      </c>
    </row>
    <row r="5" spans="1:1" x14ac:dyDescent="0.25">
      <c r="A5" s="212" t="s">
        <v>577</v>
      </c>
    </row>
    <row r="6" spans="1:1" s="50" customFormat="1" x14ac:dyDescent="0.25">
      <c r="A6" s="212" t="s">
        <v>578</v>
      </c>
    </row>
    <row r="7" spans="1:1" x14ac:dyDescent="0.25">
      <c r="A7" s="212" t="s">
        <v>579</v>
      </c>
    </row>
    <row r="8" spans="1:1" x14ac:dyDescent="0.25">
      <c r="A8" s="212" t="s">
        <v>580</v>
      </c>
    </row>
    <row r="10" spans="1:1" x14ac:dyDescent="0.25">
      <c r="A10" s="213" t="s">
        <v>526</v>
      </c>
    </row>
    <row r="11" spans="1:1" x14ac:dyDescent="0.25">
      <c r="A11" t="s">
        <v>527</v>
      </c>
    </row>
    <row r="12" spans="1:1" x14ac:dyDescent="0.25">
      <c r="A12" t="s">
        <v>528</v>
      </c>
    </row>
    <row r="14" spans="1:1" x14ac:dyDescent="0.25">
      <c r="A14" s="213" t="s">
        <v>529</v>
      </c>
    </row>
    <row r="15" spans="1:1" x14ac:dyDescent="0.25">
      <c r="A15" t="s">
        <v>530</v>
      </c>
    </row>
    <row r="17" spans="1:1" x14ac:dyDescent="0.25">
      <c r="A17" s="213" t="s">
        <v>535</v>
      </c>
    </row>
    <row r="18" spans="1:1" x14ac:dyDescent="0.25">
      <c r="A18" t="s">
        <v>531</v>
      </c>
    </row>
    <row r="19" spans="1:1" x14ac:dyDescent="0.25">
      <c r="A19" t="s">
        <v>532</v>
      </c>
    </row>
    <row r="20" spans="1:1" x14ac:dyDescent="0.25">
      <c r="A20" t="s">
        <v>533</v>
      </c>
    </row>
    <row r="21" spans="1:1" x14ac:dyDescent="0.25">
      <c r="A21" t="s">
        <v>534</v>
      </c>
    </row>
    <row r="22" spans="1:1" x14ac:dyDescent="0.25">
      <c r="A22" t="s">
        <v>581</v>
      </c>
    </row>
    <row r="23" spans="1:1" x14ac:dyDescent="0.25">
      <c r="A23" t="s">
        <v>582</v>
      </c>
    </row>
    <row r="24" spans="1:1" s="214" customFormat="1" x14ac:dyDescent="0.25">
      <c r="A24" s="214" t="s">
        <v>583</v>
      </c>
    </row>
    <row r="25" spans="1:1" x14ac:dyDescent="0.25">
      <c r="A25" s="212" t="s">
        <v>584</v>
      </c>
    </row>
    <row r="26" spans="1:1" x14ac:dyDescent="0.25">
      <c r="A26" s="212" t="s">
        <v>585</v>
      </c>
    </row>
    <row r="27" spans="1:1" x14ac:dyDescent="0.25">
      <c r="A27" s="212" t="s">
        <v>586</v>
      </c>
    </row>
    <row r="29" spans="1:1" x14ac:dyDescent="0.25">
      <c r="A29" s="213" t="s">
        <v>546</v>
      </c>
    </row>
    <row r="30" spans="1:1" x14ac:dyDescent="0.25">
      <c r="A30" t="s">
        <v>536</v>
      </c>
    </row>
    <row r="31" spans="1:1" x14ac:dyDescent="0.25">
      <c r="A31" t="s">
        <v>537</v>
      </c>
    </row>
    <row r="32" spans="1:1" x14ac:dyDescent="0.25">
      <c r="A32" t="s">
        <v>538</v>
      </c>
    </row>
    <row r="33" spans="1:1" x14ac:dyDescent="0.25">
      <c r="A33" t="s">
        <v>539</v>
      </c>
    </row>
    <row r="34" spans="1:1" x14ac:dyDescent="0.25">
      <c r="A34" t="s">
        <v>540</v>
      </c>
    </row>
    <row r="35" spans="1:1" x14ac:dyDescent="0.25">
      <c r="A35" t="s">
        <v>541</v>
      </c>
    </row>
    <row r="36" spans="1:1" x14ac:dyDescent="0.25">
      <c r="A36" t="s">
        <v>542</v>
      </c>
    </row>
    <row r="37" spans="1:1" x14ac:dyDescent="0.25">
      <c r="A37" t="s">
        <v>543</v>
      </c>
    </row>
    <row r="38" spans="1:1" x14ac:dyDescent="0.25">
      <c r="A38" t="s">
        <v>544</v>
      </c>
    </row>
    <row r="39" spans="1:1" s="214" customFormat="1" x14ac:dyDescent="0.25">
      <c r="A39" s="214" t="s">
        <v>545</v>
      </c>
    </row>
    <row r="41" spans="1:1" x14ac:dyDescent="0.25">
      <c r="A41" s="213" t="s">
        <v>547</v>
      </c>
    </row>
    <row r="42" spans="1:1" x14ac:dyDescent="0.25">
      <c r="A42" t="s">
        <v>548</v>
      </c>
    </row>
    <row r="43" spans="1:1" s="214" customFormat="1" x14ac:dyDescent="0.25">
      <c r="A43" s="155" t="s">
        <v>587</v>
      </c>
    </row>
    <row r="44" spans="1:1" s="214" customFormat="1" x14ac:dyDescent="0.25">
      <c r="A44" s="155" t="s">
        <v>588</v>
      </c>
    </row>
    <row r="45" spans="1:1" x14ac:dyDescent="0.25">
      <c r="A45" t="s">
        <v>549</v>
      </c>
    </row>
    <row r="47" spans="1:1" x14ac:dyDescent="0.25">
      <c r="A47" s="213" t="s">
        <v>550</v>
      </c>
    </row>
    <row r="48" spans="1:1" x14ac:dyDescent="0.25">
      <c r="A48" t="s">
        <v>551</v>
      </c>
    </row>
    <row r="49" spans="1:1" x14ac:dyDescent="0.25">
      <c r="A49" s="212" t="s">
        <v>589</v>
      </c>
    </row>
    <row r="50" spans="1:1" x14ac:dyDescent="0.25">
      <c r="A50" s="212" t="s">
        <v>590</v>
      </c>
    </row>
    <row r="51" spans="1:1" x14ac:dyDescent="0.25">
      <c r="A51" s="212" t="s">
        <v>553</v>
      </c>
    </row>
    <row r="52" spans="1:1" x14ac:dyDescent="0.25">
      <c r="A52" t="s">
        <v>552</v>
      </c>
    </row>
    <row r="54" spans="1:1" x14ac:dyDescent="0.25">
      <c r="A54" s="213" t="s">
        <v>554</v>
      </c>
    </row>
    <row r="55" spans="1:1" x14ac:dyDescent="0.25">
      <c r="A55" t="s">
        <v>555</v>
      </c>
    </row>
    <row r="56" spans="1:1" x14ac:dyDescent="0.25">
      <c r="A56" t="s">
        <v>582</v>
      </c>
    </row>
    <row r="58" spans="1:1" s="50" customFormat="1" x14ac:dyDescent="0.25">
      <c r="A58" s="213" t="s">
        <v>559</v>
      </c>
    </row>
    <row r="59" spans="1:1" x14ac:dyDescent="0.25">
      <c r="A59" t="s">
        <v>560</v>
      </c>
    </row>
    <row r="60" spans="1:1" s="214" customFormat="1" x14ac:dyDescent="0.25">
      <c r="A60" s="213" t="s">
        <v>561</v>
      </c>
    </row>
    <row r="61" spans="1:1" x14ac:dyDescent="0.25">
      <c r="A61" t="s">
        <v>562</v>
      </c>
    </row>
    <row r="62" spans="1:1" s="214" customFormat="1" x14ac:dyDescent="0.25">
      <c r="A62" s="213" t="s">
        <v>563</v>
      </c>
    </row>
    <row r="63" spans="1:1" x14ac:dyDescent="0.25">
      <c r="A63" t="s">
        <v>564</v>
      </c>
    </row>
    <row r="64" spans="1:1" x14ac:dyDescent="0.25">
      <c r="A64" t="s">
        <v>565</v>
      </c>
    </row>
    <row r="65" spans="1:1" x14ac:dyDescent="0.25">
      <c r="A65" t="s">
        <v>566</v>
      </c>
    </row>
    <row r="66" spans="1:1" s="50" customFormat="1" x14ac:dyDescent="0.25"/>
    <row r="67" spans="1:1" x14ac:dyDescent="0.25">
      <c r="A67" s="213" t="s">
        <v>556</v>
      </c>
    </row>
    <row r="68" spans="1:1" s="214" customFormat="1" x14ac:dyDescent="0.25">
      <c r="A68" s="155" t="s">
        <v>591</v>
      </c>
    </row>
    <row r="69" spans="1:1" x14ac:dyDescent="0.25">
      <c r="A69" t="s">
        <v>557</v>
      </c>
    </row>
    <row r="70" spans="1:1" x14ac:dyDescent="0.25">
      <c r="A70" t="s">
        <v>558</v>
      </c>
    </row>
    <row r="72" spans="1:1" x14ac:dyDescent="0.25">
      <c r="A72" s="213" t="s">
        <v>567</v>
      </c>
    </row>
    <row r="73" spans="1:1" x14ac:dyDescent="0.25">
      <c r="A73" s="155" t="s">
        <v>592</v>
      </c>
    </row>
    <row r="74" spans="1:1" x14ac:dyDescent="0.25">
      <c r="A74" t="s">
        <v>570</v>
      </c>
    </row>
    <row r="76" spans="1:1" x14ac:dyDescent="0.25">
      <c r="A76" s="213" t="s">
        <v>568</v>
      </c>
    </row>
    <row r="77" spans="1:1" x14ac:dyDescent="0.25">
      <c r="A77" s="50" t="s">
        <v>571</v>
      </c>
    </row>
    <row r="79" spans="1:1" x14ac:dyDescent="0.25">
      <c r="A79" s="213" t="s">
        <v>569</v>
      </c>
    </row>
    <row r="80" spans="1:1" x14ac:dyDescent="0.25">
      <c r="A80" t="s">
        <v>572</v>
      </c>
    </row>
    <row r="81" spans="1:1" x14ac:dyDescent="0.25">
      <c r="A81" t="s">
        <v>573</v>
      </c>
    </row>
    <row r="82" spans="1:1" x14ac:dyDescent="0.25">
      <c r="A82" s="212" t="s">
        <v>589</v>
      </c>
    </row>
    <row r="83" spans="1:1" x14ac:dyDescent="0.25">
      <c r="A83" s="212" t="s">
        <v>590</v>
      </c>
    </row>
    <row r="84" spans="1:1" x14ac:dyDescent="0.25">
      <c r="A84" s="212" t="s">
        <v>553</v>
      </c>
    </row>
    <row r="85" spans="1:1" x14ac:dyDescent="0.25">
      <c r="A85" t="s">
        <v>574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S1</vt:lpstr>
      <vt:lpstr>S2</vt:lpstr>
      <vt:lpstr>S3</vt:lpstr>
      <vt:lpstr>S4</vt:lpstr>
      <vt:lpstr>Feuil1</vt:lpstr>
      <vt:lpstr>'S2'!Zone_d_impression</vt:lpstr>
      <vt:lpstr>'S3'!Zone_d_impression</vt:lpstr>
      <vt:lpstr>'S4'!Zone_d_impression</vt:lpstr>
    </vt:vector>
  </TitlesOfParts>
  <Company>UPMF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Murielle Rustat</dc:creator>
  <cp:lastModifiedBy>GERALD ZEZZA</cp:lastModifiedBy>
  <cp:lastPrinted>2022-05-25T13:45:38Z</cp:lastPrinted>
  <dcterms:created xsi:type="dcterms:W3CDTF">2017-01-26T13:39:47Z</dcterms:created>
  <dcterms:modified xsi:type="dcterms:W3CDTF">2022-05-25T13:47:27Z</dcterms:modified>
</cp:coreProperties>
</file>